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/>
  <bookViews>
    <workbookView xWindow="720" yWindow="435" windowWidth="8655" windowHeight="3780" tabRatio="601"/>
  </bookViews>
  <sheets>
    <sheet name="Übersicht" sheetId="12" r:id="rId1"/>
    <sheet name="Beisp. 8.1.1 u. 8.1.2" sheetId="1" r:id="rId2"/>
    <sheet name="Beisp. 8.2.1" sheetId="2" r:id="rId3"/>
    <sheet name="Beisp. 8.2.2" sheetId="3" r:id="rId4"/>
    <sheet name="Beisp. 8.2.3" sheetId="4" r:id="rId5"/>
    <sheet name="Beisp. 8.4.1" sheetId="11" r:id="rId6"/>
    <sheet name="Beisp. 8.4.2" sheetId="10" r:id="rId7"/>
    <sheet name="Aufg. 8.2" sheetId="8" r:id="rId8"/>
    <sheet name="Aufg. 8.3" sheetId="9" r:id="rId9"/>
  </sheets>
  <calcPr calcId="145621"/>
</workbook>
</file>

<file path=xl/calcChain.xml><?xml version="1.0" encoding="utf-8"?>
<calcChain xmlns="http://schemas.openxmlformats.org/spreadsheetml/2006/main">
  <c r="B7" i="11" l="1"/>
  <c r="B5" i="11"/>
  <c r="F10" i="8"/>
  <c r="H10" i="8" s="1"/>
  <c r="G10" i="8"/>
  <c r="I10" i="8" s="1"/>
  <c r="G9" i="8"/>
  <c r="F9" i="8"/>
  <c r="A21" i="8"/>
  <c r="B9" i="8"/>
  <c r="B10" i="8"/>
  <c r="B11" i="8" s="1"/>
  <c r="A10" i="8"/>
  <c r="A11" i="8"/>
  <c r="A12" i="8" s="1"/>
  <c r="A13" i="8" s="1"/>
  <c r="A14" i="8" s="1"/>
  <c r="A15" i="8" s="1"/>
  <c r="A16" i="8" s="1"/>
  <c r="A17" i="8" s="1"/>
  <c r="A18" i="8" s="1"/>
  <c r="A19" i="8" s="1"/>
  <c r="G6" i="9"/>
  <c r="G10" i="9"/>
  <c r="G11" i="9"/>
  <c r="G12" i="9" s="1"/>
  <c r="G13" i="9" s="1"/>
  <c r="G14" i="9" s="1"/>
  <c r="G15" i="9" s="1"/>
  <c r="G16" i="9" s="1"/>
  <c r="G17" i="9" s="1"/>
  <c r="G18" i="9" s="1"/>
  <c r="G19" i="9" s="1"/>
  <c r="G20" i="9" s="1"/>
  <c r="G21" i="9" s="1"/>
  <c r="G22" i="9" s="1"/>
  <c r="G23" i="9" s="1"/>
  <c r="G24" i="9" s="1"/>
  <c r="G25" i="9" s="1"/>
  <c r="G26" i="9" s="1"/>
  <c r="G27" i="9" s="1"/>
  <c r="G28" i="9" s="1"/>
  <c r="G29" i="9" s="1"/>
  <c r="F10" i="9"/>
  <c r="F11" i="9"/>
  <c r="F12" i="9" s="1"/>
  <c r="F13" i="9" s="1"/>
  <c r="F14" i="9" s="1"/>
  <c r="F15" i="9" s="1"/>
  <c r="F16" i="9" s="1"/>
  <c r="F17" i="9" s="1"/>
  <c r="F18" i="9" s="1"/>
  <c r="F19" i="9" s="1"/>
  <c r="F20" i="9" s="1"/>
  <c r="F21" i="9" s="1"/>
  <c r="F22" i="9" s="1"/>
  <c r="F23" i="9" s="1"/>
  <c r="F24" i="9" s="1"/>
  <c r="F25" i="9" s="1"/>
  <c r="F26" i="9" s="1"/>
  <c r="F27" i="9" s="1"/>
  <c r="F28" i="9" s="1"/>
  <c r="F29" i="9" s="1"/>
  <c r="G9" i="9"/>
  <c r="F9" i="9"/>
  <c r="A21" i="9"/>
  <c r="B9" i="9"/>
  <c r="B10" i="9"/>
  <c r="B11" i="9"/>
  <c r="C11" i="9" s="1"/>
  <c r="A10" i="9"/>
  <c r="A11" i="9"/>
  <c r="A12" i="9"/>
  <c r="A13" i="9" s="1"/>
  <c r="A14" i="9" s="1"/>
  <c r="A15" i="9" s="1"/>
  <c r="A16" i="9" s="1"/>
  <c r="A17" i="9" s="1"/>
  <c r="A18" i="9" s="1"/>
  <c r="A19" i="9" s="1"/>
  <c r="C10" i="9"/>
  <c r="G6" i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F10" i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G9" i="1"/>
  <c r="F9" i="1"/>
  <c r="A21" i="1"/>
  <c r="B9" i="1"/>
  <c r="B10" i="1"/>
  <c r="B11" i="1"/>
  <c r="C11" i="1" s="1"/>
  <c r="B12" i="1"/>
  <c r="B13" i="1" s="1"/>
  <c r="C13" i="1" s="1"/>
  <c r="A10" i="1"/>
  <c r="A11" i="1"/>
  <c r="A12" i="1"/>
  <c r="A13" i="1" s="1"/>
  <c r="A14" i="1" s="1"/>
  <c r="C12" i="1"/>
  <c r="A15" i="1"/>
  <c r="A16" i="1" s="1"/>
  <c r="A17" i="1" s="1"/>
  <c r="A18" i="1" s="1"/>
  <c r="A19" i="1"/>
  <c r="C10" i="1"/>
  <c r="D21" i="2"/>
  <c r="B12" i="2"/>
  <c r="B13" i="2"/>
  <c r="B14" i="2"/>
  <c r="E14" i="2" s="1"/>
  <c r="F14" i="2" s="1"/>
  <c r="G14" i="2" s="1"/>
  <c r="B15" i="2"/>
  <c r="D20" i="2"/>
  <c r="D19" i="2"/>
  <c r="D18" i="2"/>
  <c r="D17" i="2"/>
  <c r="D16" i="2"/>
  <c r="D15" i="2"/>
  <c r="D14" i="2"/>
  <c r="D13" i="2"/>
  <c r="E13" i="2"/>
  <c r="D12" i="2"/>
  <c r="E12" i="2" s="1"/>
  <c r="F12" i="2" s="1"/>
  <c r="F13" i="2" s="1"/>
  <c r="G13" i="2" s="1"/>
  <c r="L13" i="2"/>
  <c r="L12" i="2"/>
  <c r="G12" i="2"/>
  <c r="C11" i="3"/>
  <c r="D15" i="3"/>
  <c r="B7" i="3"/>
  <c r="B8" i="3" s="1"/>
  <c r="D8" i="3" s="1"/>
  <c r="B9" i="3"/>
  <c r="B10" i="3" s="1"/>
  <c r="D6" i="3"/>
  <c r="D7" i="3"/>
  <c r="D9" i="3"/>
  <c r="E6" i="3"/>
  <c r="E7" i="3"/>
  <c r="F7" i="3"/>
  <c r="F6" i="3"/>
  <c r="B28" i="4"/>
  <c r="B27" i="4"/>
  <c r="D7" i="4"/>
  <c r="D6" i="4"/>
  <c r="C5" i="4"/>
  <c r="C6" i="4" s="1"/>
  <c r="E6" i="4" s="1"/>
  <c r="D8" i="4"/>
  <c r="D9" i="4"/>
  <c r="D10" i="4"/>
  <c r="D11" i="4"/>
  <c r="D12" i="4"/>
  <c r="D13" i="4"/>
  <c r="D14" i="4"/>
  <c r="D15" i="4"/>
  <c r="C7" i="10"/>
  <c r="E8" i="10" s="1"/>
  <c r="C5" i="10"/>
  <c r="E6" i="10"/>
  <c r="C12" i="10"/>
  <c r="C22" i="10"/>
  <c r="C21" i="10"/>
  <c r="B23" i="10" s="1"/>
  <c r="C23" i="10" s="1"/>
  <c r="B24" i="10" s="1"/>
  <c r="C24" i="10" s="1"/>
  <c r="B25" i="10" s="1"/>
  <c r="C25" i="10" s="1"/>
  <c r="B26" i="10" s="1"/>
  <c r="C26" i="10" s="1"/>
  <c r="B27" i="10" s="1"/>
  <c r="C27" i="10" s="1"/>
  <c r="B28" i="10" s="1"/>
  <c r="C28" i="10" s="1"/>
  <c r="B29" i="10" s="1"/>
  <c r="C29" i="10" s="1"/>
  <c r="B30" i="10" s="1"/>
  <c r="C30" i="10" s="1"/>
  <c r="B31" i="10" s="1"/>
  <c r="F6" i="4" l="1"/>
  <c r="C7" i="4"/>
  <c r="E7" i="4" s="1"/>
  <c r="D10" i="3"/>
  <c r="B11" i="3"/>
  <c r="D16" i="3" s="1"/>
  <c r="D17" i="3" s="1"/>
  <c r="C11" i="10"/>
  <c r="C31" i="10"/>
  <c r="E8" i="3"/>
  <c r="F8" i="3" s="1"/>
  <c r="D11" i="3"/>
  <c r="F5" i="4"/>
  <c r="B14" i="1"/>
  <c r="C14" i="10"/>
  <c r="E15" i="2"/>
  <c r="F15" i="2" s="1"/>
  <c r="G15" i="2" s="1"/>
  <c r="B16" i="2"/>
  <c r="B12" i="8"/>
  <c r="C11" i="8"/>
  <c r="B12" i="9"/>
  <c r="C10" i="8"/>
  <c r="G11" i="8"/>
  <c r="F11" i="8"/>
  <c r="E9" i="3" l="1"/>
  <c r="F9" i="3" s="1"/>
  <c r="G12" i="8"/>
  <c r="I11" i="8"/>
  <c r="C12" i="8"/>
  <c r="B13" i="8"/>
  <c r="C14" i="1"/>
  <c r="B15" i="1"/>
  <c r="E10" i="3"/>
  <c r="F10" i="3" s="1"/>
  <c r="F12" i="8"/>
  <c r="H11" i="8"/>
  <c r="B17" i="2"/>
  <c r="E16" i="2"/>
  <c r="F16" i="2" s="1"/>
  <c r="G16" i="2" s="1"/>
  <c r="C8" i="4"/>
  <c r="E8" i="4" s="1"/>
  <c r="F7" i="4"/>
  <c r="B13" i="9"/>
  <c r="C12" i="9"/>
  <c r="B18" i="2" l="1"/>
  <c r="E17" i="2"/>
  <c r="F17" i="2" s="1"/>
  <c r="G17" i="2" s="1"/>
  <c r="G13" i="8"/>
  <c r="I12" i="8"/>
  <c r="C13" i="9"/>
  <c r="B14" i="9"/>
  <c r="B16" i="1"/>
  <c r="C15" i="1"/>
  <c r="F8" i="4"/>
  <c r="C9" i="4"/>
  <c r="E9" i="4" s="1"/>
  <c r="F13" i="8"/>
  <c r="H12" i="8"/>
  <c r="B14" i="8"/>
  <c r="C13" i="8"/>
  <c r="H13" i="8" l="1"/>
  <c r="F14" i="8"/>
  <c r="C14" i="8"/>
  <c r="B15" i="8"/>
  <c r="E18" i="2"/>
  <c r="F18" i="2" s="1"/>
  <c r="G18" i="2" s="1"/>
  <c r="B19" i="2"/>
  <c r="B17" i="1"/>
  <c r="C16" i="1"/>
  <c r="I13" i="8"/>
  <c r="G14" i="8"/>
  <c r="F9" i="4"/>
  <c r="C10" i="4"/>
  <c r="E10" i="4" s="1"/>
  <c r="C14" i="9"/>
  <c r="B15" i="9"/>
  <c r="F10" i="4" l="1"/>
  <c r="C11" i="4"/>
  <c r="E11" i="4" s="1"/>
  <c r="C15" i="8"/>
  <c r="B16" i="8"/>
  <c r="C17" i="1"/>
  <c r="B18" i="1"/>
  <c r="C15" i="9"/>
  <c r="B16" i="9"/>
  <c r="G15" i="8"/>
  <c r="I14" i="8"/>
  <c r="E19" i="2"/>
  <c r="F19" i="2" s="1"/>
  <c r="G19" i="2" s="1"/>
  <c r="B20" i="2"/>
  <c r="H14" i="8"/>
  <c r="F15" i="8"/>
  <c r="G16" i="8" l="1"/>
  <c r="I15" i="8"/>
  <c r="B21" i="2"/>
  <c r="E21" i="2" s="1"/>
  <c r="F21" i="2" s="1"/>
  <c r="G21" i="2" s="1"/>
  <c r="B9" i="2" s="1"/>
  <c r="K14" i="2" s="1"/>
  <c r="L14" i="2" s="1"/>
  <c r="K15" i="2" s="1"/>
  <c r="L15" i="2" s="1"/>
  <c r="K16" i="2" s="1"/>
  <c r="L16" i="2" s="1"/>
  <c r="K17" i="2" s="1"/>
  <c r="L17" i="2" s="1"/>
  <c r="K18" i="2" s="1"/>
  <c r="L18" i="2" s="1"/>
  <c r="K19" i="2" s="1"/>
  <c r="L19" i="2" s="1"/>
  <c r="K20" i="2" s="1"/>
  <c r="L20" i="2" s="1"/>
  <c r="K21" i="2" s="1"/>
  <c r="E20" i="2"/>
  <c r="F20" i="2" s="1"/>
  <c r="G20" i="2" s="1"/>
  <c r="B17" i="9"/>
  <c r="C16" i="9"/>
  <c r="C16" i="8"/>
  <c r="B17" i="8"/>
  <c r="F16" i="8"/>
  <c r="H15" i="8"/>
  <c r="C18" i="1"/>
  <c r="B19" i="1"/>
  <c r="C19" i="1" s="1"/>
  <c r="F11" i="4"/>
  <c r="C12" i="4"/>
  <c r="E12" i="4" s="1"/>
  <c r="F17" i="8" l="1"/>
  <c r="H16" i="8"/>
  <c r="C17" i="9"/>
  <c r="B18" i="9"/>
  <c r="G17" i="8"/>
  <c r="I16" i="8"/>
  <c r="B18" i="8"/>
  <c r="C17" i="8"/>
  <c r="L21" i="2"/>
  <c r="B10" i="2"/>
  <c r="F12" i="4"/>
  <c r="C13" i="4"/>
  <c r="E13" i="4" s="1"/>
  <c r="F13" i="4" l="1"/>
  <c r="C14" i="4"/>
  <c r="E14" i="4" s="1"/>
  <c r="C18" i="9"/>
  <c r="B19" i="9"/>
  <c r="C19" i="9" s="1"/>
  <c r="C18" i="8"/>
  <c r="B19" i="8"/>
  <c r="C19" i="8" s="1"/>
  <c r="I17" i="8"/>
  <c r="G18" i="8"/>
  <c r="H17" i="8"/>
  <c r="F18" i="8"/>
  <c r="G19" i="8" l="1"/>
  <c r="I18" i="8"/>
  <c r="H18" i="8"/>
  <c r="F19" i="8"/>
  <c r="F14" i="4"/>
  <c r="C15" i="4"/>
  <c r="E15" i="4" s="1"/>
  <c r="F15" i="4" s="1"/>
  <c r="F20" i="8" l="1"/>
  <c r="H19" i="8"/>
  <c r="G20" i="8"/>
  <c r="I19" i="8"/>
  <c r="G21" i="8" l="1"/>
  <c r="I20" i="8"/>
  <c r="H20" i="8"/>
  <c r="F21" i="8"/>
  <c r="F22" i="8" l="1"/>
  <c r="H21" i="8"/>
  <c r="G22" i="8"/>
  <c r="I21" i="8"/>
  <c r="G23" i="8" l="1"/>
  <c r="I22" i="8"/>
  <c r="F23" i="8"/>
  <c r="H22" i="8"/>
  <c r="F24" i="8" l="1"/>
  <c r="H23" i="8"/>
  <c r="G24" i="8"/>
  <c r="I23" i="8"/>
  <c r="G25" i="8" l="1"/>
  <c r="I24" i="8"/>
  <c r="F25" i="8"/>
  <c r="H24" i="8"/>
  <c r="F26" i="8" l="1"/>
  <c r="H25" i="8"/>
  <c r="G26" i="8"/>
  <c r="I25" i="8"/>
  <c r="G27" i="8" l="1"/>
  <c r="I26" i="8"/>
  <c r="F27" i="8"/>
  <c r="H26" i="8"/>
  <c r="F28" i="8" l="1"/>
  <c r="H27" i="8"/>
  <c r="G28" i="8"/>
  <c r="I27" i="8"/>
  <c r="G29" i="8" l="1"/>
  <c r="I29" i="8" s="1"/>
  <c r="I28" i="8"/>
  <c r="F29" i="8"/>
  <c r="H29" i="8" s="1"/>
  <c r="H28" i="8"/>
</calcChain>
</file>

<file path=xl/sharedStrings.xml><?xml version="1.0" encoding="utf-8"?>
<sst xmlns="http://schemas.openxmlformats.org/spreadsheetml/2006/main" count="151" uniqueCount="97">
  <si>
    <t>Erwartete Rendite bei Investmentfonds</t>
  </si>
  <si>
    <t>Vergleich mit/ohne Ausgabeaufschlag</t>
  </si>
  <si>
    <t>Anlagebetrag</t>
  </si>
  <si>
    <t>Fonds 1</t>
  </si>
  <si>
    <t>Fonds 2</t>
  </si>
  <si>
    <t>Erwartete Steigerung p.a.</t>
  </si>
  <si>
    <t>Ausgabeaufschlag</t>
  </si>
  <si>
    <t>Verwaltungsgebühr</t>
  </si>
  <si>
    <t>Rücknahmegebühr</t>
  </si>
  <si>
    <t>Ausgangswert</t>
  </si>
  <si>
    <t>Steigerung p.a.</t>
  </si>
  <si>
    <t>Ergebnisse</t>
  </si>
  <si>
    <t>Jahre</t>
  </si>
  <si>
    <t>Kapital nach Jahren</t>
  </si>
  <si>
    <t>Effektive Rendite pro Jahr</t>
  </si>
  <si>
    <t>Jahr</t>
  </si>
  <si>
    <t>Wert      Fonds 1</t>
  </si>
  <si>
    <t>Wert            Fonds 2</t>
  </si>
  <si>
    <t>Jahre dauert es, bis sich das ein-</t>
  </si>
  <si>
    <t>gesetzte Kapital verdoppelt hat.</t>
  </si>
  <si>
    <t>Investmentfonds</t>
  </si>
  <si>
    <t>nachschüssig</t>
  </si>
  <si>
    <t>ja</t>
  </si>
  <si>
    <t>Zahl der Zahlungen pro Jahr</t>
  </si>
  <si>
    <t>Steigerungsrate der Zahlungen</t>
  </si>
  <si>
    <t>Laufzeit in Jahren</t>
  </si>
  <si>
    <t>Ergebnisse:</t>
  </si>
  <si>
    <t>Endkapital</t>
  </si>
  <si>
    <t>Rendite</t>
  </si>
  <si>
    <t xml:space="preserve">Anlagebetrag </t>
  </si>
  <si>
    <t xml:space="preserve">Wert je Fondsanteil  </t>
  </si>
  <si>
    <t xml:space="preserve">Kaufpreis je Fondsanteil </t>
  </si>
  <si>
    <t>Anzahl der erworbenen Anteile</t>
  </si>
  <si>
    <t>Anteile insgesamt</t>
  </si>
  <si>
    <t>Gesamtwert der Anlage</t>
  </si>
  <si>
    <t>k</t>
  </si>
  <si>
    <r>
      <t>i</t>
    </r>
    <r>
      <rPr>
        <vertAlign val="superscript"/>
        <sz val="9"/>
        <rFont val="Arial"/>
        <family val="2"/>
      </rPr>
      <t>(k)</t>
    </r>
  </si>
  <si>
    <r>
      <t>g(i</t>
    </r>
    <r>
      <rPr>
        <vertAlign val="superscript"/>
        <sz val="9"/>
        <rFont val="Arial"/>
        <family val="2"/>
      </rPr>
      <t>(k)</t>
    </r>
    <r>
      <rPr>
        <sz val="10"/>
        <rFont val="Arial"/>
        <family val="2"/>
      </rPr>
      <t>)</t>
    </r>
  </si>
  <si>
    <t>Durchschnittskosteneffekt</t>
  </si>
  <si>
    <t>Fall a:</t>
  </si>
  <si>
    <t xml:space="preserve">siehe Blatt Beisp. 10.2.1 </t>
  </si>
  <si>
    <t>Fall b:</t>
  </si>
  <si>
    <t xml:space="preserve">Wert je Fondsanteil </t>
  </si>
  <si>
    <t>Summe</t>
  </si>
  <si>
    <t>Durchschnittlicher Ausgabepreis</t>
  </si>
  <si>
    <t>Durchschnittlicher Einstandspreis</t>
  </si>
  <si>
    <t>Preisvorteil je Anteil</t>
  </si>
  <si>
    <t>Ausgangskapital</t>
  </si>
  <si>
    <t>jährliche Rente</t>
  </si>
  <si>
    <t>entnommen am Ende des Jahres</t>
  </si>
  <si>
    <t>Zeit</t>
  </si>
  <si>
    <t>Kurs</t>
  </si>
  <si>
    <t>Anzahl an Anteilen</t>
  </si>
  <si>
    <t>Verkauf, um Rente zu bezahlen in Anteilen</t>
  </si>
  <si>
    <t>Neue Anzahl an Anteilen</t>
  </si>
  <si>
    <t>Wert</t>
  </si>
  <si>
    <t>Ausgangsdaten</t>
  </si>
  <si>
    <t>Berechnung des Rentenendwerts (bei Anlage mit fester, konstanter Verzinbsung):</t>
  </si>
  <si>
    <t>Anfangskapital</t>
  </si>
  <si>
    <t>Rentenhöhe</t>
  </si>
  <si>
    <t>Zahlungen pro Jahr</t>
  </si>
  <si>
    <t>Zinssatz</t>
  </si>
  <si>
    <t>Rentenendwert</t>
  </si>
  <si>
    <t>Hinweis: Die Rentenhöhe ist negativ anzugeben, wenn Kapital entnommen wird.</t>
  </si>
  <si>
    <t>A</t>
  </si>
  <si>
    <t>B</t>
  </si>
  <si>
    <t>Wert Fonds A</t>
  </si>
  <si>
    <t>Wert Fonds B</t>
  </si>
  <si>
    <t>Rendite Fonds A</t>
  </si>
  <si>
    <t>Rendite Fonds B</t>
  </si>
  <si>
    <t>Fonds A</t>
  </si>
  <si>
    <t>Fonds B</t>
  </si>
  <si>
    <t>Datum</t>
  </si>
  <si>
    <t>Einzahlung</t>
  </si>
  <si>
    <t xml:space="preserve">Wert der Fondsanteile  </t>
  </si>
  <si>
    <t>Wertgewichtete Rendite</t>
  </si>
  <si>
    <t>Zeitgewichtete Rendite</t>
  </si>
  <si>
    <t>(geometrisches Mittel)</t>
  </si>
  <si>
    <t>(arithmetisches Mittel)</t>
  </si>
  <si>
    <t>Rendite pro Jahr</t>
  </si>
  <si>
    <t>Hilfsberechnungen</t>
  </si>
  <si>
    <t>PVb</t>
  </si>
  <si>
    <t>(einfache) Rendite</t>
  </si>
  <si>
    <t>logarithmische Rendite</t>
  </si>
  <si>
    <t>Andreas Pfeifer</t>
  </si>
  <si>
    <t>Hinweise:</t>
  </si>
  <si>
    <t>Werte in den weißen Zellen der Arbeitsblätter können geändert werden.</t>
  </si>
  <si>
    <t>Am unteren Rand sehen Sie die Arbeitsblätter, die in dieser Datei enthalten sind.</t>
  </si>
  <si>
    <t>Alle Angaben ohne Gewähr</t>
  </si>
  <si>
    <t>Kapitel 8: Investmentfonds</t>
  </si>
  <si>
    <t>(stetige Rendite)</t>
  </si>
  <si>
    <t>PVa</t>
  </si>
  <si>
    <t>Wert- und zeitgewichtete Rendite</t>
  </si>
  <si>
    <t>Diese Datei enthält Lösungen zu Beispielen und Übungsaufgaben aus</t>
  </si>
  <si>
    <t xml:space="preserve">"Finanzmathematik - Lehrbuch für Studium und Praxis"  </t>
  </si>
  <si>
    <t>von Andreas Pfeifer. Es ist erschienen im Verlag Europa-Lehrmittel.</t>
  </si>
  <si>
    <t>In diesem Buch finden Sie auch weitere Informationen zur Benutzung dieser Excel-Datei.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</si>
</sst>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€&quot;_-;\-* #,##0.00\ &quot;€&quot;_-;_-* &quot;-&quot;??\ &quot;€&quot;_-;_-@_-"/>
    <numFmt numFmtId="164" formatCode="0.000%"/>
    <numFmt numFmtId="165" formatCode="0.000"/>
    <numFmt numFmtId="166" formatCode="#,##0.000"/>
    <numFmt numFmtId="167" formatCode="0.00000%"/>
    <numFmt numFmtId="168" formatCode="dd/mm/yy"/>
  </numFmts>
  <fonts count="1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Helv"/>
    </font>
    <font>
      <b/>
      <sz val="10"/>
      <name val="Helv"/>
    </font>
    <font>
      <sz val="8"/>
      <name val="Arial"/>
      <family val="2"/>
    </font>
    <font>
      <vertAlign val="superscript"/>
      <sz val="9"/>
      <name val="Arial"/>
      <family val="2"/>
    </font>
    <font>
      <b/>
      <sz val="10"/>
      <name val="Arial"/>
      <family val="2"/>
    </font>
    <font>
      <b/>
      <sz val="12"/>
      <name val="Helv"/>
    </font>
    <font>
      <b/>
      <sz val="18"/>
      <name val="Helv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44" fontId="2" fillId="0" borderId="0" applyFont="0" applyFill="0" applyBorder="0" applyAlignment="0" applyProtection="0"/>
    <xf numFmtId="0" fontId="2" fillId="0" borderId="0"/>
  </cellStyleXfs>
  <cellXfs count="88">
    <xf numFmtId="0" fontId="0" fillId="0" borderId="0" xfId="0"/>
    <xf numFmtId="0" fontId="0" fillId="0" borderId="0" xfId="0" applyAlignment="1">
      <alignment horizontal="right"/>
    </xf>
    <xf numFmtId="0" fontId="3" fillId="0" borderId="0" xfId="3"/>
    <xf numFmtId="4" fontId="0" fillId="0" borderId="0" xfId="0" applyNumberFormat="1"/>
    <xf numFmtId="164" fontId="0" fillId="0" borderId="0" xfId="0" applyNumberFormat="1"/>
    <xf numFmtId="0" fontId="4" fillId="2" borderId="0" xfId="3" applyFont="1" applyFill="1"/>
    <xf numFmtId="0" fontId="3" fillId="2" borderId="0" xfId="3" applyFill="1"/>
    <xf numFmtId="0" fontId="3" fillId="2" borderId="0" xfId="3" applyFill="1" applyAlignment="1">
      <alignment horizontal="right"/>
    </xf>
    <xf numFmtId="0" fontId="3" fillId="2" borderId="1" xfId="3" applyFill="1" applyBorder="1"/>
    <xf numFmtId="0" fontId="3" fillId="2" borderId="2" xfId="3" applyFill="1" applyBorder="1"/>
    <xf numFmtId="0" fontId="3" fillId="2" borderId="3" xfId="3" applyFill="1" applyBorder="1"/>
    <xf numFmtId="0" fontId="3" fillId="2" borderId="4" xfId="3" applyFill="1" applyBorder="1" applyAlignment="1">
      <alignment horizontal="right" wrapText="1"/>
    </xf>
    <xf numFmtId="0" fontId="3" fillId="2" borderId="4" xfId="3" applyFill="1" applyBorder="1" applyAlignment="1">
      <alignment horizontal="right"/>
    </xf>
    <xf numFmtId="0" fontId="3" fillId="2" borderId="4" xfId="3" applyFill="1" applyBorder="1"/>
    <xf numFmtId="10" fontId="3" fillId="2" borderId="4" xfId="3" applyNumberFormat="1" applyFill="1" applyBorder="1"/>
    <xf numFmtId="9" fontId="3" fillId="3" borderId="4" xfId="3" applyNumberFormat="1" applyFill="1" applyBorder="1"/>
    <xf numFmtId="10" fontId="3" fillId="3" borderId="4" xfId="3" applyNumberFormat="1" applyFill="1" applyBorder="1"/>
    <xf numFmtId="4" fontId="3" fillId="3" borderId="4" xfId="3" applyNumberFormat="1" applyFill="1" applyBorder="1"/>
    <xf numFmtId="164" fontId="3" fillId="3" borderId="4" xfId="3" applyNumberFormat="1" applyFill="1" applyBorder="1"/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right" wrapText="1"/>
    </xf>
    <xf numFmtId="4" fontId="0" fillId="2" borderId="0" xfId="0" applyNumberFormat="1" applyFill="1"/>
    <xf numFmtId="2" fontId="0" fillId="2" borderId="0" xfId="0" applyNumberFormat="1" applyFill="1"/>
    <xf numFmtId="165" fontId="0" fillId="2" borderId="0" xfId="0" applyNumberFormat="1" applyFill="1"/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164" fontId="0" fillId="2" borderId="0" xfId="0" applyNumberFormat="1" applyFill="1"/>
    <xf numFmtId="4" fontId="0" fillId="3" borderId="0" xfId="0" applyNumberFormat="1" applyFill="1"/>
    <xf numFmtId="0" fontId="0" fillId="3" borderId="0" xfId="0" applyFill="1" applyAlignment="1">
      <alignment horizontal="right"/>
    </xf>
    <xf numFmtId="0" fontId="0" fillId="3" borderId="0" xfId="0" applyFill="1"/>
    <xf numFmtId="164" fontId="0" fillId="3" borderId="0" xfId="0" applyNumberFormat="1" applyFill="1"/>
    <xf numFmtId="2" fontId="0" fillId="3" borderId="0" xfId="0" applyNumberFormat="1" applyFill="1"/>
    <xf numFmtId="166" fontId="0" fillId="2" borderId="0" xfId="0" applyNumberFormat="1" applyFill="1"/>
    <xf numFmtId="9" fontId="0" fillId="2" borderId="0" xfId="0" applyNumberFormat="1" applyFill="1"/>
    <xf numFmtId="0" fontId="0" fillId="2" borderId="4" xfId="0" applyFill="1" applyBorder="1"/>
    <xf numFmtId="0" fontId="0" fillId="3" borderId="4" xfId="0" applyFill="1" applyBorder="1"/>
    <xf numFmtId="165" fontId="0" fillId="2" borderId="4" xfId="0" applyNumberFormat="1" applyFill="1" applyBorder="1"/>
    <xf numFmtId="2" fontId="0" fillId="3" borderId="4" xfId="0" applyNumberFormat="1" applyFill="1" applyBorder="1"/>
    <xf numFmtId="4" fontId="0" fillId="2" borderId="4" xfId="0" applyNumberFormat="1" applyFill="1" applyBorder="1"/>
    <xf numFmtId="0" fontId="0" fillId="2" borderId="4" xfId="0" applyFill="1" applyBorder="1" applyAlignment="1">
      <alignment horizontal="right" wrapText="1"/>
    </xf>
    <xf numFmtId="4" fontId="0" fillId="3" borderId="4" xfId="0" applyNumberFormat="1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3" fontId="0" fillId="3" borderId="4" xfId="0" applyNumberFormat="1" applyFill="1" applyBorder="1"/>
    <xf numFmtId="164" fontId="0" fillId="3" borderId="4" xfId="0" applyNumberFormat="1" applyFill="1" applyBorder="1"/>
    <xf numFmtId="0" fontId="0" fillId="3" borderId="4" xfId="0" applyFill="1" applyBorder="1" applyAlignment="1">
      <alignment horizontal="right"/>
    </xf>
    <xf numFmtId="0" fontId="0" fillId="2" borderId="4" xfId="0" applyFill="1" applyBorder="1" applyAlignment="1">
      <alignment horizontal="right"/>
    </xf>
    <xf numFmtId="0" fontId="3" fillId="2" borderId="0" xfId="3" applyFont="1" applyFill="1"/>
    <xf numFmtId="0" fontId="3" fillId="2" borderId="0" xfId="3" applyFill="1" applyBorder="1"/>
    <xf numFmtId="2" fontId="3" fillId="2" borderId="0" xfId="3" applyNumberFormat="1" applyFill="1" applyBorder="1"/>
    <xf numFmtId="10" fontId="3" fillId="2" borderId="0" xfId="3" applyNumberFormat="1" applyFill="1" applyBorder="1"/>
    <xf numFmtId="0" fontId="3" fillId="2" borderId="4" xfId="3" applyFont="1" applyFill="1" applyBorder="1" applyAlignment="1">
      <alignment horizontal="right" wrapText="1"/>
    </xf>
    <xf numFmtId="0" fontId="3" fillId="2" borderId="1" xfId="3" applyFont="1" applyFill="1" applyBorder="1"/>
    <xf numFmtId="0" fontId="3" fillId="2" borderId="4" xfId="3" applyFont="1" applyFill="1" applyBorder="1"/>
    <xf numFmtId="9" fontId="3" fillId="2" borderId="4" xfId="3" applyNumberFormat="1" applyFill="1" applyBorder="1"/>
    <xf numFmtId="4" fontId="3" fillId="2" borderId="4" xfId="3" applyNumberFormat="1" applyFill="1" applyBorder="1"/>
    <xf numFmtId="0" fontId="0" fillId="2" borderId="0" xfId="0" applyFill="1" applyBorder="1"/>
    <xf numFmtId="0" fontId="3" fillId="2" borderId="0" xfId="3" applyFont="1" applyFill="1" applyAlignment="1">
      <alignment horizontal="right"/>
    </xf>
    <xf numFmtId="0" fontId="3" fillId="2" borderId="4" xfId="3" applyFont="1" applyFill="1" applyBorder="1" applyAlignment="1">
      <alignment wrapText="1"/>
    </xf>
    <xf numFmtId="164" fontId="3" fillId="2" borderId="4" xfId="2" applyNumberFormat="1" applyFont="1" applyFill="1" applyBorder="1"/>
    <xf numFmtId="0" fontId="0" fillId="0" borderId="0" xfId="0" applyFill="1"/>
    <xf numFmtId="165" fontId="0" fillId="2" borderId="0" xfId="0" applyNumberFormat="1" applyFill="1" applyBorder="1"/>
    <xf numFmtId="4" fontId="0" fillId="2" borderId="0" xfId="0" applyNumberFormat="1" applyFill="1" applyBorder="1"/>
    <xf numFmtId="10" fontId="4" fillId="2" borderId="4" xfId="3" applyNumberFormat="1" applyFont="1" applyFill="1" applyBorder="1"/>
    <xf numFmtId="9" fontId="0" fillId="0" borderId="0" xfId="0" applyNumberFormat="1"/>
    <xf numFmtId="0" fontId="0" fillId="0" borderId="0" xfId="0" applyNumberFormat="1"/>
    <xf numFmtId="167" fontId="0" fillId="0" borderId="0" xfId="0" applyNumberFormat="1"/>
    <xf numFmtId="168" fontId="0" fillId="2" borderId="4" xfId="0" applyNumberFormat="1" applyFill="1" applyBorder="1"/>
    <xf numFmtId="0" fontId="0" fillId="2" borderId="4" xfId="0" applyFill="1" applyBorder="1" applyAlignment="1">
      <alignment horizontal="center"/>
    </xf>
    <xf numFmtId="164" fontId="0" fillId="2" borderId="4" xfId="0" applyNumberFormat="1" applyFill="1" applyBorder="1"/>
    <xf numFmtId="0" fontId="7" fillId="2" borderId="4" xfId="0" applyFont="1" applyFill="1" applyBorder="1"/>
    <xf numFmtId="0" fontId="7" fillId="2" borderId="4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wrapText="1"/>
    </xf>
    <xf numFmtId="0" fontId="7" fillId="2" borderId="0" xfId="0" applyFont="1" applyFill="1"/>
    <xf numFmtId="0" fontId="0" fillId="3" borderId="4" xfId="0" applyFill="1" applyBorder="1" applyAlignment="1">
      <alignment horizontal="center"/>
    </xf>
    <xf numFmtId="164" fontId="7" fillId="2" borderId="0" xfId="0" applyNumberFormat="1" applyFont="1" applyFill="1"/>
    <xf numFmtId="0" fontId="8" fillId="2" borderId="0" xfId="4" applyFont="1" applyFill="1" applyAlignment="1">
      <alignment horizontal="center"/>
    </xf>
    <xf numFmtId="0" fontId="3" fillId="2" borderId="0" xfId="4" applyFill="1"/>
    <xf numFmtId="0" fontId="3" fillId="0" borderId="0" xfId="4"/>
    <xf numFmtId="0" fontId="3" fillId="2" borderId="5" xfId="4" applyFill="1" applyBorder="1"/>
    <xf numFmtId="0" fontId="9" fillId="2" borderId="6" xfId="4" applyFont="1" applyFill="1" applyBorder="1" applyAlignment="1">
      <alignment horizontal="center"/>
    </xf>
    <xf numFmtId="0" fontId="3" fillId="2" borderId="7" xfId="4" applyFill="1" applyBorder="1"/>
    <xf numFmtId="0" fontId="4" fillId="2" borderId="0" xfId="4" applyFont="1" applyFill="1" applyBorder="1" applyAlignment="1">
      <alignment horizontal="left"/>
    </xf>
    <xf numFmtId="0" fontId="4" fillId="2" borderId="0" xfId="4" applyFont="1" applyFill="1"/>
    <xf numFmtId="0" fontId="2" fillId="2" borderId="0" xfId="0" applyFont="1" applyFill="1"/>
    <xf numFmtId="164" fontId="1" fillId="2" borderId="0" xfId="0" applyNumberFormat="1" applyFont="1" applyFill="1"/>
  </cellXfs>
  <cellStyles count="7">
    <cellStyle name="Euro" xfId="5"/>
    <cellStyle name="normal" xfId="1"/>
    <cellStyle name="Prozent" xfId="2" builtinId="5"/>
    <cellStyle name="Standard" xfId="0" builtinId="0"/>
    <cellStyle name="Standard 2" xfId="6"/>
    <cellStyle name="Standard 3" xfId="4"/>
    <cellStyle name="Standard_Beisp. 7.4.xxx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de-DE"/>
              <a:t>Wert des Fonds</a:t>
            </a:r>
          </a:p>
        </c:rich>
      </c:tx>
      <c:layout>
        <c:manualLayout>
          <c:xMode val="edge"/>
          <c:yMode val="edge"/>
          <c:x val="0.34948155932627212"/>
          <c:y val="3.806234804543557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993109985114999"/>
          <c:y val="0.20415259406188171"/>
          <c:w val="0.39446433428905958"/>
          <c:h val="0.5882362879749134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'Beisp. 8.1.1 u. 8.1.2'!$F$8</c:f>
              <c:strCache>
                <c:ptCount val="1"/>
                <c:pt idx="0">
                  <c:v>Wert      Fonds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none"/>
          </c:marker>
          <c:xVal>
            <c:numRef>
              <c:f>'Beisp. 8.1.1 u. 8.1.2'!$E$9:$E$29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'Beisp. 8.1.1 u. 8.1.2'!$F$9:$F$29</c:f>
              <c:numCache>
                <c:formatCode>0.00%</c:formatCode>
                <c:ptCount val="21"/>
                <c:pt idx="0">
                  <c:v>0.95238095238095233</c:v>
                </c:pt>
                <c:pt idx="1">
                  <c:v>0.94761904761904758</c:v>
                </c:pt>
                <c:pt idx="2">
                  <c:v>0.94288095238095238</c:v>
                </c:pt>
                <c:pt idx="3">
                  <c:v>0.93816654761904761</c:v>
                </c:pt>
                <c:pt idx="4">
                  <c:v>0.93347571488095238</c:v>
                </c:pt>
                <c:pt idx="5">
                  <c:v>0.92880833630654758</c:v>
                </c:pt>
                <c:pt idx="6">
                  <c:v>0.92416429462501481</c:v>
                </c:pt>
                <c:pt idx="7">
                  <c:v>0.91954347315188978</c:v>
                </c:pt>
                <c:pt idx="8">
                  <c:v>0.91494575578613035</c:v>
                </c:pt>
                <c:pt idx="9">
                  <c:v>0.91037102700719974</c:v>
                </c:pt>
                <c:pt idx="10">
                  <c:v>0.90581917187216376</c:v>
                </c:pt>
                <c:pt idx="11">
                  <c:v>0.90129007601280298</c:v>
                </c:pt>
                <c:pt idx="12">
                  <c:v>0.89678362563273895</c:v>
                </c:pt>
                <c:pt idx="13">
                  <c:v>0.89229970750457521</c:v>
                </c:pt>
                <c:pt idx="14">
                  <c:v>0.88783820896705234</c:v>
                </c:pt>
                <c:pt idx="15">
                  <c:v>0.88339901792221709</c:v>
                </c:pt>
                <c:pt idx="16">
                  <c:v>0.87898202283260596</c:v>
                </c:pt>
                <c:pt idx="17">
                  <c:v>0.87458711271844292</c:v>
                </c:pt>
                <c:pt idx="18">
                  <c:v>0.87021417715485072</c:v>
                </c:pt>
                <c:pt idx="19">
                  <c:v>0.86586310626907648</c:v>
                </c:pt>
                <c:pt idx="20">
                  <c:v>0.86153379073773106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'Beisp. 8.1.1 u. 8.1.2'!$G$8</c:f>
              <c:strCache>
                <c:ptCount val="1"/>
                <c:pt idx="0">
                  <c:v>Wert            Fonds 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'Beisp. 8.1.1 u. 8.1.2'!$E$9:$E$29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'Beisp. 8.1.1 u. 8.1.2'!$G$9:$G$29</c:f>
              <c:numCache>
                <c:formatCode>0.00%</c:formatCode>
                <c:ptCount val="21"/>
                <c:pt idx="0">
                  <c:v>1</c:v>
                </c:pt>
                <c:pt idx="1">
                  <c:v>0.98499999999999999</c:v>
                </c:pt>
                <c:pt idx="2">
                  <c:v>0.970225</c:v>
                </c:pt>
                <c:pt idx="3">
                  <c:v>0.95567162500000002</c:v>
                </c:pt>
                <c:pt idx="4">
                  <c:v>0.94133655062499999</c:v>
                </c:pt>
                <c:pt idx="5">
                  <c:v>0.92721650236562503</c:v>
                </c:pt>
                <c:pt idx="6">
                  <c:v>0.91330825483014066</c:v>
                </c:pt>
                <c:pt idx="7">
                  <c:v>0.89960863100768851</c:v>
                </c:pt>
                <c:pt idx="8">
                  <c:v>0.88611450154257321</c:v>
                </c:pt>
                <c:pt idx="9">
                  <c:v>0.87282278401943458</c:v>
                </c:pt>
                <c:pt idx="10">
                  <c:v>0.85973044225914308</c:v>
                </c:pt>
                <c:pt idx="11">
                  <c:v>0.84683448562525587</c:v>
                </c:pt>
                <c:pt idx="12">
                  <c:v>0.83413196834087699</c:v>
                </c:pt>
                <c:pt idx="13">
                  <c:v>0.82161998881576381</c:v>
                </c:pt>
                <c:pt idx="14">
                  <c:v>0.80929568898352733</c:v>
                </c:pt>
                <c:pt idx="15">
                  <c:v>0.7971562536487744</c:v>
                </c:pt>
                <c:pt idx="16">
                  <c:v>0.78519890984404273</c:v>
                </c:pt>
                <c:pt idx="17">
                  <c:v>0.77342092619638203</c:v>
                </c:pt>
                <c:pt idx="18">
                  <c:v>0.76181961230343631</c:v>
                </c:pt>
                <c:pt idx="19">
                  <c:v>0.75039231811888474</c:v>
                </c:pt>
                <c:pt idx="20">
                  <c:v>0.73913643334710144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269696"/>
        <c:axId val="193270272"/>
      </c:scatterChart>
      <c:valAx>
        <c:axId val="19326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de-DE"/>
                  <a:t>Jahre</a:t>
                </a:r>
              </a:p>
            </c:rich>
          </c:tx>
          <c:layout>
            <c:manualLayout>
              <c:xMode val="edge"/>
              <c:yMode val="edge"/>
              <c:x val="0.31833963819818845"/>
              <c:y val="0.885814645421046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3270272"/>
        <c:crosses val="autoZero"/>
        <c:crossBetween val="midCat"/>
        <c:majorUnit val="5"/>
      </c:valAx>
      <c:valAx>
        <c:axId val="193270272"/>
        <c:scaling>
          <c:orientation val="minMax"/>
          <c:max val="1"/>
          <c:min val="0.7"/>
        </c:scaling>
        <c:delete val="0"/>
        <c:axPos val="l"/>
        <c:numFmt formatCode="0%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3269696"/>
        <c:crosses val="autoZero"/>
        <c:crossBetween val="midCat"/>
        <c:minorUnit val="0.01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4013948985505287"/>
          <c:y val="0.38408369391303171"/>
          <c:w val="0.33218049203289229"/>
          <c:h val="0.2318343017312894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Wert eines Anteils</a:t>
            </a:r>
          </a:p>
        </c:rich>
      </c:tx>
      <c:layout>
        <c:manualLayout>
          <c:xMode val="edge"/>
          <c:yMode val="edge"/>
          <c:x val="0.31446637451593984"/>
          <c:y val="4.54545454545454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094385976765112"/>
          <c:y val="0.16477272727272727"/>
          <c:w val="0.7798766087995308"/>
          <c:h val="0.53977272727272729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'Beisp. 8.2.1'!$A$12:$A$21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'Beisp. 8.2.1'!$C$12:$C$21</c:f>
              <c:numCache>
                <c:formatCode>0.00</c:formatCode>
                <c:ptCount val="10"/>
                <c:pt idx="0">
                  <c:v>100</c:v>
                </c:pt>
                <c:pt idx="1">
                  <c:v>140</c:v>
                </c:pt>
                <c:pt idx="2">
                  <c:v>110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170</c:v>
                </c:pt>
                <c:pt idx="7">
                  <c:v>180</c:v>
                </c:pt>
                <c:pt idx="8">
                  <c:v>200</c:v>
                </c:pt>
                <c:pt idx="9">
                  <c:v>220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272576"/>
        <c:axId val="193273152"/>
      </c:scatterChart>
      <c:valAx>
        <c:axId val="193272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Zeit</a:t>
                </a:r>
              </a:p>
            </c:rich>
          </c:tx>
          <c:layout>
            <c:manualLayout>
              <c:xMode val="edge"/>
              <c:yMode val="edge"/>
              <c:x val="0.50314619922550374"/>
              <c:y val="0.857954545454545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273152"/>
        <c:crosses val="autoZero"/>
        <c:crossBetween val="midCat"/>
        <c:majorUnit val="1"/>
      </c:valAx>
      <c:valAx>
        <c:axId val="1932731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.0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27257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Wert eines Anteils</a:t>
            </a:r>
          </a:p>
        </c:rich>
      </c:tx>
      <c:layout>
        <c:manualLayout>
          <c:xMode val="edge"/>
          <c:yMode val="edge"/>
          <c:x val="0.25316560013515349"/>
          <c:y val="4.20561707254187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25324801081228"/>
          <c:y val="0.13551432789301596"/>
          <c:w val="0.71730253371626829"/>
          <c:h val="0.62149674516452147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'Beisp. 8.2.2'!$A$6:$A$10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'Beisp. 8.2.2'!$C$6:$C$10</c:f>
              <c:numCache>
                <c:formatCode>0.00</c:formatCode>
                <c:ptCount val="5"/>
                <c:pt idx="0">
                  <c:v>100</c:v>
                </c:pt>
                <c:pt idx="1">
                  <c:v>75</c:v>
                </c:pt>
                <c:pt idx="2">
                  <c:v>50</c:v>
                </c:pt>
                <c:pt idx="3">
                  <c:v>25</c:v>
                </c:pt>
                <c:pt idx="4">
                  <c:v>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931520"/>
        <c:axId val="191932096"/>
      </c:scatterChart>
      <c:valAx>
        <c:axId val="19193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Zeit</a:t>
                </a:r>
              </a:p>
            </c:rich>
          </c:tx>
          <c:layout>
            <c:manualLayout>
              <c:xMode val="edge"/>
              <c:yMode val="edge"/>
              <c:x val="0.51055062693922626"/>
              <c:y val="0.8831795852337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932096"/>
        <c:crosses val="autoZero"/>
        <c:crossBetween val="midCat"/>
        <c:majorUnit val="1"/>
      </c:valAx>
      <c:valAx>
        <c:axId val="191932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.0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93152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de-DE"/>
              <a:t>Wert des Fonds</a:t>
            </a:r>
          </a:p>
        </c:rich>
      </c:tx>
      <c:layout>
        <c:manualLayout>
          <c:xMode val="edge"/>
          <c:yMode val="edge"/>
          <c:x val="0.38481724580902044"/>
          <c:y val="3.806234804543557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61258284494494"/>
          <c:y val="0.11764725759498269"/>
          <c:w val="0.83246179705624823"/>
          <c:h val="0.6401394898550528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'Aufg. 8.2'!$F$8</c:f>
              <c:strCache>
                <c:ptCount val="1"/>
                <c:pt idx="0">
                  <c:v>Wert Fonds A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none"/>
          </c:marker>
          <c:xVal>
            <c:numRef>
              <c:f>'Aufg. 8.2'!$E$9:$E$29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'Aufg. 8.2'!$F$9:$F$29</c:f>
              <c:numCache>
                <c:formatCode>0.00%</c:formatCode>
                <c:ptCount val="21"/>
                <c:pt idx="0">
                  <c:v>0.95238095238095233</c:v>
                </c:pt>
                <c:pt idx="1">
                  <c:v>1.0602666666666667</c:v>
                </c:pt>
                <c:pt idx="2">
                  <c:v>1.1803736746666669</c:v>
                </c:pt>
                <c:pt idx="3">
                  <c:v>1.314086404532907</c:v>
                </c:pt>
                <c:pt idx="4">
                  <c:v>1.4629461124383949</c:v>
                </c:pt>
                <c:pt idx="5">
                  <c:v>1.6286686480554164</c:v>
                </c:pt>
                <c:pt idx="6">
                  <c:v>1.8131642325071342</c:v>
                </c:pt>
                <c:pt idx="7">
                  <c:v>2.0185594767655424</c:v>
                </c:pt>
                <c:pt idx="8">
                  <c:v>2.2472218942935434</c:v>
                </c:pt>
                <c:pt idx="9">
                  <c:v>2.5017871904791158</c:v>
                </c:pt>
                <c:pt idx="10">
                  <c:v>2.7851896434165901</c:v>
                </c:pt>
                <c:pt idx="11">
                  <c:v>3.100695926222822</c:v>
                </c:pt>
                <c:pt idx="12">
                  <c:v>3.4519427607453435</c:v>
                </c:pt>
                <c:pt idx="13">
                  <c:v>3.8429788366825766</c:v>
                </c:pt>
                <c:pt idx="14">
                  <c:v>4.278311479301979</c:v>
                </c:pt>
                <c:pt idx="15">
                  <c:v>4.7629586036773075</c:v>
                </c:pt>
                <c:pt idx="16">
                  <c:v>5.3025065543018739</c:v>
                </c:pt>
                <c:pt idx="17">
                  <c:v>5.9031744967731914</c:v>
                </c:pt>
                <c:pt idx="18">
                  <c:v>6.5718861037676595</c:v>
                </c:pt>
                <c:pt idx="19">
                  <c:v>7.3163493616024606</c:v>
                </c:pt>
                <c:pt idx="20">
                  <c:v>8.1451454172847875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'Aufg. 8.2'!$G$8</c:f>
              <c:strCache>
                <c:ptCount val="1"/>
                <c:pt idx="0">
                  <c:v>Wert Fonds B</c:v>
                </c:pt>
              </c:strCache>
            </c:strRef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'Aufg. 8.2'!$E$9:$E$29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'Aufg. 8.2'!$G$9:$G$29</c:f>
              <c:numCache>
                <c:formatCode>0.00%</c:formatCode>
                <c:ptCount val="21"/>
                <c:pt idx="0">
                  <c:v>1</c:v>
                </c:pt>
                <c:pt idx="1">
                  <c:v>1.0920000000000001</c:v>
                </c:pt>
                <c:pt idx="2">
                  <c:v>1.1924640000000002</c:v>
                </c:pt>
                <c:pt idx="3">
                  <c:v>1.3021706880000004</c:v>
                </c:pt>
                <c:pt idx="4">
                  <c:v>1.4219703912960004</c:v>
                </c:pt>
                <c:pt idx="5">
                  <c:v>1.5527916672952327</c:v>
                </c:pt>
                <c:pt idx="6">
                  <c:v>1.6956485006863942</c:v>
                </c:pt>
                <c:pt idx="7">
                  <c:v>1.8516481627495425</c:v>
                </c:pt>
                <c:pt idx="8">
                  <c:v>2.0219997937225003</c:v>
                </c:pt>
                <c:pt idx="9">
                  <c:v>2.2080237747449702</c:v>
                </c:pt>
                <c:pt idx="10">
                  <c:v>2.4111619620215077</c:v>
                </c:pt>
                <c:pt idx="11">
                  <c:v>2.6329888625274864</c:v>
                </c:pt>
                <c:pt idx="12">
                  <c:v>2.8752238378800157</c:v>
                </c:pt>
                <c:pt idx="13">
                  <c:v>3.1397444309649774</c:v>
                </c:pt>
                <c:pt idx="14">
                  <c:v>3.4286009186137556</c:v>
                </c:pt>
                <c:pt idx="15">
                  <c:v>3.7440322031262214</c:v>
                </c:pt>
                <c:pt idx="16">
                  <c:v>4.0884831658138339</c:v>
                </c:pt>
                <c:pt idx="17">
                  <c:v>4.4646236170687068</c:v>
                </c:pt>
                <c:pt idx="18">
                  <c:v>4.8753689898390284</c:v>
                </c:pt>
                <c:pt idx="19">
                  <c:v>5.3239029369042195</c:v>
                </c:pt>
                <c:pt idx="20">
                  <c:v>5.8137020070994083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933824"/>
        <c:axId val="191934400"/>
      </c:scatterChart>
      <c:valAx>
        <c:axId val="191933824"/>
        <c:scaling>
          <c:orientation val="minMax"/>
          <c:max val="1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de-DE"/>
                  <a:t>Jahre</a:t>
                </a:r>
              </a:p>
            </c:rich>
          </c:tx>
          <c:layout>
            <c:manualLayout>
              <c:xMode val="edge"/>
              <c:yMode val="edge"/>
              <c:x val="0.50785405229217662"/>
              <c:y val="0.851212510834286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1934400"/>
        <c:crosses val="autoZero"/>
        <c:crossBetween val="midCat"/>
        <c:majorUnit val="1"/>
        <c:minorUnit val="0.5"/>
      </c:valAx>
      <c:valAx>
        <c:axId val="191934400"/>
        <c:scaling>
          <c:orientation val="minMax"/>
          <c:max val="2.8"/>
          <c:min val="0.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1933824"/>
        <c:crosses val="autoZero"/>
        <c:crossBetween val="midCat"/>
        <c:majorUnit val="0.2"/>
        <c:minorUnit val="0.1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324694664050567"/>
          <c:y val="0.85467272429296248"/>
          <c:w val="0.30366530961800253"/>
          <c:h val="0.134948324888362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de-DE"/>
              <a:t>Wert des Fonds</a:t>
            </a:r>
          </a:p>
        </c:rich>
      </c:tx>
      <c:layout>
        <c:manualLayout>
          <c:xMode val="edge"/>
          <c:yMode val="edge"/>
          <c:x val="0.34948155932627212"/>
          <c:y val="3.806234804543557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993109985114999"/>
          <c:y val="0.20415259406188171"/>
          <c:w val="0.39446433428905958"/>
          <c:h val="0.5882362879749134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'Aufg. 8.3'!$F$8</c:f>
              <c:strCache>
                <c:ptCount val="1"/>
                <c:pt idx="0">
                  <c:v>Wert      Fonds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none"/>
          </c:marker>
          <c:xVal>
            <c:numRef>
              <c:f>'Aufg. 8.3'!$E$9:$E$29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'Aufg. 8.3'!$F$9:$F$29</c:f>
              <c:numCache>
                <c:formatCode>0.00%</c:formatCode>
                <c:ptCount val="21"/>
                <c:pt idx="0">
                  <c:v>0.95238095238095233</c:v>
                </c:pt>
                <c:pt idx="1">
                  <c:v>1.0602666666666667</c:v>
                </c:pt>
                <c:pt idx="2">
                  <c:v>1.1803736746666669</c:v>
                </c:pt>
                <c:pt idx="3">
                  <c:v>1.314086404532907</c:v>
                </c:pt>
                <c:pt idx="4">
                  <c:v>1.4629461124383949</c:v>
                </c:pt>
                <c:pt idx="5">
                  <c:v>1.6286686480554164</c:v>
                </c:pt>
                <c:pt idx="6">
                  <c:v>1.8131642325071342</c:v>
                </c:pt>
                <c:pt idx="7">
                  <c:v>2.0185594767655424</c:v>
                </c:pt>
                <c:pt idx="8">
                  <c:v>2.2472218942935434</c:v>
                </c:pt>
                <c:pt idx="9">
                  <c:v>2.5017871904791158</c:v>
                </c:pt>
                <c:pt idx="10">
                  <c:v>2.7851896434165901</c:v>
                </c:pt>
                <c:pt idx="11">
                  <c:v>3.100695926222822</c:v>
                </c:pt>
                <c:pt idx="12">
                  <c:v>3.4519427607453435</c:v>
                </c:pt>
                <c:pt idx="13">
                  <c:v>3.8429788366825766</c:v>
                </c:pt>
                <c:pt idx="14">
                  <c:v>4.278311479301979</c:v>
                </c:pt>
                <c:pt idx="15">
                  <c:v>4.7629586036773075</c:v>
                </c:pt>
                <c:pt idx="16">
                  <c:v>5.3025065543018739</c:v>
                </c:pt>
                <c:pt idx="17">
                  <c:v>5.9031744967731914</c:v>
                </c:pt>
                <c:pt idx="18">
                  <c:v>6.5718861037676595</c:v>
                </c:pt>
                <c:pt idx="19">
                  <c:v>7.3163493616024606</c:v>
                </c:pt>
                <c:pt idx="20">
                  <c:v>8.1451454172847875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'Aufg. 8.3'!$G$8</c:f>
              <c:strCache>
                <c:ptCount val="1"/>
                <c:pt idx="0">
                  <c:v>Wert            Fonds 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'Aufg. 8.3'!$E$9:$E$29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'Aufg. 8.3'!$G$9:$G$29</c:f>
              <c:numCache>
                <c:formatCode>0.00%</c:formatCode>
                <c:ptCount val="21"/>
                <c:pt idx="0">
                  <c:v>1</c:v>
                </c:pt>
                <c:pt idx="1">
                  <c:v>1.0920000000000001</c:v>
                </c:pt>
                <c:pt idx="2">
                  <c:v>1.1924640000000002</c:v>
                </c:pt>
                <c:pt idx="3">
                  <c:v>1.3021706880000004</c:v>
                </c:pt>
                <c:pt idx="4">
                  <c:v>1.4219703912960004</c:v>
                </c:pt>
                <c:pt idx="5">
                  <c:v>1.5527916672952327</c:v>
                </c:pt>
                <c:pt idx="6">
                  <c:v>1.6956485006863942</c:v>
                </c:pt>
                <c:pt idx="7">
                  <c:v>1.8516481627495425</c:v>
                </c:pt>
                <c:pt idx="8">
                  <c:v>2.0219997937225003</c:v>
                </c:pt>
                <c:pt idx="9">
                  <c:v>2.2080237747449702</c:v>
                </c:pt>
                <c:pt idx="10">
                  <c:v>2.4111619620215077</c:v>
                </c:pt>
                <c:pt idx="11">
                  <c:v>2.6329888625274864</c:v>
                </c:pt>
                <c:pt idx="12">
                  <c:v>2.8752238378800157</c:v>
                </c:pt>
                <c:pt idx="13">
                  <c:v>3.1397444309649774</c:v>
                </c:pt>
                <c:pt idx="14">
                  <c:v>3.4286009186137556</c:v>
                </c:pt>
                <c:pt idx="15">
                  <c:v>3.7440322031262214</c:v>
                </c:pt>
                <c:pt idx="16">
                  <c:v>4.0884831658138339</c:v>
                </c:pt>
                <c:pt idx="17">
                  <c:v>4.4646236170687068</c:v>
                </c:pt>
                <c:pt idx="18">
                  <c:v>4.8753689898390284</c:v>
                </c:pt>
                <c:pt idx="19">
                  <c:v>5.3239029369042195</c:v>
                </c:pt>
                <c:pt idx="20">
                  <c:v>5.8137020070994083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936704"/>
        <c:axId val="191937280"/>
      </c:scatterChart>
      <c:valAx>
        <c:axId val="191936704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de-DE"/>
                  <a:t>Jahre</a:t>
                </a:r>
              </a:p>
            </c:rich>
          </c:tx>
          <c:layout>
            <c:manualLayout>
              <c:xMode val="edge"/>
              <c:yMode val="edge"/>
              <c:x val="0.31833963819818845"/>
              <c:y val="0.885814645421046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1937280"/>
        <c:crosses val="autoZero"/>
        <c:crossBetween val="midCat"/>
        <c:majorUnit val="2"/>
      </c:valAx>
      <c:valAx>
        <c:axId val="191937280"/>
        <c:scaling>
          <c:orientation val="minMax"/>
          <c:max val="2.5"/>
          <c:min val="0.9"/>
        </c:scaling>
        <c:delete val="0"/>
        <c:axPos val="l"/>
        <c:numFmt formatCode="0%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1936704"/>
        <c:crosses val="autoZero"/>
        <c:crossBetween val="midCat"/>
        <c:majorUnit val="0.1"/>
        <c:minorUnit val="0.0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4013948985505287"/>
          <c:y val="0.38408369391303171"/>
          <c:w val="0.33218049203289229"/>
          <c:h val="0.2318343017312894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752475</xdr:colOff>
      <xdr:row>18</xdr:row>
      <xdr:rowOff>152400</xdr:rowOff>
    </xdr:from>
    <xdr:to>
      <xdr:col>7</xdr:col>
      <xdr:colOff>19050</xdr:colOff>
      <xdr:row>35</xdr:row>
      <xdr:rowOff>152400</xdr:rowOff>
    </xdr:to>
    <xdr:graphicFrame macro="">
      <xdr:nvGraphicFramePr>
        <xdr:cNvPr id="10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0</xdr:row>
      <xdr:rowOff>0</xdr:rowOff>
    </xdr:from>
    <xdr:to>
      <xdr:col>7</xdr:col>
      <xdr:colOff>28575</xdr:colOff>
      <xdr:row>10</xdr:row>
      <xdr:rowOff>57150</xdr:rowOff>
    </xdr:to>
    <xdr:graphicFrame macro="">
      <xdr:nvGraphicFramePr>
        <xdr:cNvPr id="204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10</xdr:row>
      <xdr:rowOff>47625</xdr:rowOff>
    </xdr:from>
    <xdr:to>
      <xdr:col>7</xdr:col>
      <xdr:colOff>171450</xdr:colOff>
      <xdr:row>22</xdr:row>
      <xdr:rowOff>142875</xdr:rowOff>
    </xdr:to>
    <xdr:graphicFrame macro="">
      <xdr:nvGraphicFramePr>
        <xdr:cNvPr id="307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20</xdr:row>
      <xdr:rowOff>28575</xdr:rowOff>
    </xdr:from>
    <xdr:to>
      <xdr:col>6</xdr:col>
      <xdr:colOff>257175</xdr:colOff>
      <xdr:row>37</xdr:row>
      <xdr:rowOff>28575</xdr:rowOff>
    </xdr:to>
    <xdr:graphicFrame macro="">
      <xdr:nvGraphicFramePr>
        <xdr:cNvPr id="512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752475</xdr:colOff>
      <xdr:row>18</xdr:row>
      <xdr:rowOff>152400</xdr:rowOff>
    </xdr:from>
    <xdr:to>
      <xdr:col>7</xdr:col>
      <xdr:colOff>19050</xdr:colOff>
      <xdr:row>35</xdr:row>
      <xdr:rowOff>152400</xdr:rowOff>
    </xdr:to>
    <xdr:graphicFrame macro="">
      <xdr:nvGraphicFramePr>
        <xdr:cNvPr id="614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abSelected="1" workbookViewId="0">
      <selection activeCell="A5" sqref="A5"/>
    </sheetView>
  </sheetViews>
  <sheetFormatPr baseColWidth="10" defaultRowHeight="12.75" x14ac:dyDescent="0.2"/>
  <cols>
    <col min="1" max="1" width="113.5703125" style="80" customWidth="1"/>
    <col min="2" max="2" width="9.7109375" style="80" customWidth="1"/>
    <col min="3" max="16384" width="11.42578125" style="80"/>
  </cols>
  <sheetData>
    <row r="1" spans="1:2" ht="15.75" x14ac:dyDescent="0.25">
      <c r="A1" s="78"/>
      <c r="B1" s="79"/>
    </row>
    <row r="2" spans="1:2" ht="15.75" x14ac:dyDescent="0.25">
      <c r="A2" s="78" t="s">
        <v>84</v>
      </c>
      <c r="B2" s="79"/>
    </row>
    <row r="3" spans="1:2" x14ac:dyDescent="0.2">
      <c r="A3" s="79"/>
      <c r="B3" s="79"/>
    </row>
    <row r="4" spans="1:2" x14ac:dyDescent="0.2">
      <c r="A4" s="81"/>
      <c r="B4" s="79"/>
    </row>
    <row r="5" spans="1:2" ht="23.25" x14ac:dyDescent="0.35">
      <c r="A5" s="82" t="s">
        <v>89</v>
      </c>
      <c r="B5" s="79"/>
    </row>
    <row r="6" spans="1:2" x14ac:dyDescent="0.2">
      <c r="A6" s="83"/>
      <c r="B6" s="79"/>
    </row>
    <row r="7" spans="1:2" x14ac:dyDescent="0.2">
      <c r="A7" s="79"/>
      <c r="B7" s="79"/>
    </row>
    <row r="8" spans="1:2" x14ac:dyDescent="0.2">
      <c r="A8" s="79"/>
      <c r="B8" s="79"/>
    </row>
    <row r="9" spans="1:2" x14ac:dyDescent="0.2">
      <c r="A9" s="84" t="s">
        <v>93</v>
      </c>
      <c r="B9" s="79"/>
    </row>
    <row r="10" spans="1:2" x14ac:dyDescent="0.2">
      <c r="A10" s="84" t="s">
        <v>94</v>
      </c>
      <c r="B10" s="79"/>
    </row>
    <row r="11" spans="1:2" x14ac:dyDescent="0.2">
      <c r="A11" s="84" t="s">
        <v>95</v>
      </c>
      <c r="B11" s="79"/>
    </row>
    <row r="12" spans="1:2" x14ac:dyDescent="0.2">
      <c r="A12" s="85" t="s">
        <v>96</v>
      </c>
      <c r="B12" s="79"/>
    </row>
    <row r="13" spans="1:2" x14ac:dyDescent="0.2">
      <c r="A13" s="79"/>
      <c r="B13" s="79"/>
    </row>
    <row r="14" spans="1:2" x14ac:dyDescent="0.2">
      <c r="A14" s="79"/>
      <c r="B14" s="79"/>
    </row>
    <row r="15" spans="1:2" x14ac:dyDescent="0.2">
      <c r="A15" s="85" t="s">
        <v>85</v>
      </c>
      <c r="B15" s="79"/>
    </row>
    <row r="16" spans="1:2" x14ac:dyDescent="0.2">
      <c r="A16" s="79" t="s">
        <v>86</v>
      </c>
      <c r="B16" s="79"/>
    </row>
    <row r="17" spans="1:2" x14ac:dyDescent="0.2">
      <c r="A17" s="79"/>
      <c r="B17" s="79"/>
    </row>
    <row r="18" spans="1:2" x14ac:dyDescent="0.2">
      <c r="A18" s="79" t="s">
        <v>87</v>
      </c>
      <c r="B18" s="79"/>
    </row>
    <row r="19" spans="1:2" x14ac:dyDescent="0.2">
      <c r="A19" s="79"/>
      <c r="B19" s="79"/>
    </row>
    <row r="20" spans="1:2" x14ac:dyDescent="0.2">
      <c r="A20" s="85" t="s">
        <v>88</v>
      </c>
      <c r="B20" s="79"/>
    </row>
  </sheetData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C2" sqref="C2"/>
    </sheetView>
  </sheetViews>
  <sheetFormatPr baseColWidth="10" defaultRowHeight="12.75" x14ac:dyDescent="0.2"/>
  <cols>
    <col min="1" max="1" width="8" style="2" customWidth="1"/>
    <col min="2" max="2" width="13.7109375" style="2" customWidth="1"/>
    <col min="3" max="3" width="15" style="2" customWidth="1"/>
    <col min="4" max="4" width="11.42578125" style="2"/>
    <col min="5" max="5" width="18" style="2" customWidth="1"/>
    <col min="6" max="16384" width="11.42578125" style="2"/>
  </cols>
  <sheetData>
    <row r="1" spans="1:8" x14ac:dyDescent="0.2">
      <c r="A1" s="5" t="s">
        <v>0</v>
      </c>
      <c r="B1" s="6"/>
      <c r="C1" s="6"/>
      <c r="D1" s="6"/>
      <c r="E1" s="5" t="s">
        <v>1</v>
      </c>
      <c r="F1" s="6"/>
      <c r="G1" s="6"/>
      <c r="H1" s="6"/>
    </row>
    <row r="2" spans="1:8" x14ac:dyDescent="0.2">
      <c r="A2" s="8" t="s">
        <v>2</v>
      </c>
      <c r="B2" s="9"/>
      <c r="C2" s="17">
        <v>1000</v>
      </c>
      <c r="D2" s="6"/>
      <c r="E2" s="6"/>
      <c r="F2" s="7" t="s">
        <v>3</v>
      </c>
      <c r="G2" s="7" t="s">
        <v>4</v>
      </c>
      <c r="H2" s="6"/>
    </row>
    <row r="3" spans="1:8" x14ac:dyDescent="0.2">
      <c r="A3" s="54" t="s">
        <v>5</v>
      </c>
      <c r="B3" s="9"/>
      <c r="C3" s="18">
        <v>0.06</v>
      </c>
      <c r="D3" s="6"/>
      <c r="E3" s="13" t="s">
        <v>6</v>
      </c>
      <c r="F3" s="15">
        <v>0.05</v>
      </c>
      <c r="G3" s="15">
        <v>0</v>
      </c>
      <c r="H3" s="6"/>
    </row>
    <row r="4" spans="1:8" x14ac:dyDescent="0.2">
      <c r="A4" s="8" t="s">
        <v>6</v>
      </c>
      <c r="B4" s="9"/>
      <c r="C4" s="18">
        <v>0.05</v>
      </c>
      <c r="D4" s="6"/>
      <c r="E4" s="13" t="s">
        <v>7</v>
      </c>
      <c r="F4" s="16">
        <v>5.0000000000000001E-3</v>
      </c>
      <c r="G4" s="16">
        <v>1.4999999999999999E-2</v>
      </c>
      <c r="H4" s="6"/>
    </row>
    <row r="5" spans="1:8" x14ac:dyDescent="0.2">
      <c r="A5" s="8" t="s">
        <v>8</v>
      </c>
      <c r="B5" s="9"/>
      <c r="C5" s="18">
        <v>0</v>
      </c>
      <c r="D5" s="6"/>
      <c r="E5" s="13" t="s">
        <v>9</v>
      </c>
      <c r="F5" s="15">
        <v>1</v>
      </c>
      <c r="G5" s="56">
        <v>1</v>
      </c>
      <c r="H5" s="6"/>
    </row>
    <row r="6" spans="1:8" x14ac:dyDescent="0.2">
      <c r="A6" s="6"/>
      <c r="B6" s="6"/>
      <c r="C6" s="6"/>
      <c r="D6" s="6"/>
      <c r="E6" s="55" t="s">
        <v>10</v>
      </c>
      <c r="F6" s="15">
        <v>0</v>
      </c>
      <c r="G6" s="56">
        <f>F6</f>
        <v>0</v>
      </c>
      <c r="H6" s="6"/>
    </row>
    <row r="7" spans="1:8" x14ac:dyDescent="0.2">
      <c r="A7" s="8"/>
      <c r="B7" s="9" t="s">
        <v>11</v>
      </c>
      <c r="C7" s="10"/>
      <c r="D7" s="6"/>
      <c r="E7" s="8"/>
      <c r="F7" s="9" t="s">
        <v>11</v>
      </c>
      <c r="G7" s="10"/>
      <c r="H7" s="6"/>
    </row>
    <row r="8" spans="1:8" ht="26.25" customHeight="1" x14ac:dyDescent="0.2">
      <c r="A8" s="11" t="s">
        <v>12</v>
      </c>
      <c r="B8" s="11" t="s">
        <v>13</v>
      </c>
      <c r="C8" s="11" t="s">
        <v>14</v>
      </c>
      <c r="D8" s="6"/>
      <c r="E8" s="12" t="s">
        <v>15</v>
      </c>
      <c r="F8" s="53" t="s">
        <v>16</v>
      </c>
      <c r="G8" s="53" t="s">
        <v>17</v>
      </c>
      <c r="H8" s="6"/>
    </row>
    <row r="9" spans="1:8" x14ac:dyDescent="0.2">
      <c r="A9" s="13">
        <v>0</v>
      </c>
      <c r="B9" s="57">
        <f>$C$2/(1+$C$4)*(1-$C$5)</f>
        <v>952.38095238095229</v>
      </c>
      <c r="C9" s="13"/>
      <c r="D9" s="6"/>
      <c r="E9" s="13">
        <v>0</v>
      </c>
      <c r="F9" s="14">
        <f>F5/(1+F3)</f>
        <v>0.95238095238095233</v>
      </c>
      <c r="G9" s="14">
        <f>G5/(1+G3)</f>
        <v>1</v>
      </c>
      <c r="H9" s="6"/>
    </row>
    <row r="10" spans="1:8" x14ac:dyDescent="0.2">
      <c r="A10" s="13">
        <f>A9+1</f>
        <v>1</v>
      </c>
      <c r="B10" s="57">
        <f t="shared" ref="B10:B19" si="0">B9*(1+$C$3)</f>
        <v>1009.5238095238095</v>
      </c>
      <c r="C10" s="14">
        <f t="shared" ref="C10:C19" si="1">(B10/$C$2)^(1/A10)-1</f>
        <v>9.52380952380949E-3</v>
      </c>
      <c r="D10" s="6"/>
      <c r="E10" s="13">
        <v>1</v>
      </c>
      <c r="F10" s="14">
        <f>F5/(1+$F$3)*(1-$F$4)*(1+F6)</f>
        <v>0.94761904761904758</v>
      </c>
      <c r="G10" s="14">
        <f>G5/(1+$G$3)*(1-$G$4)*(1+$G$6)</f>
        <v>0.98499999999999999</v>
      </c>
      <c r="H10" s="6"/>
    </row>
    <row r="11" spans="1:8" x14ac:dyDescent="0.2">
      <c r="A11" s="13">
        <f t="shared" ref="A11:A19" si="2">A10+1</f>
        <v>2</v>
      </c>
      <c r="B11" s="57">
        <f t="shared" si="0"/>
        <v>1070.0952380952381</v>
      </c>
      <c r="C11" s="14">
        <f t="shared" si="1"/>
        <v>3.4454077325445143E-2</v>
      </c>
      <c r="D11" s="6"/>
      <c r="E11" s="13">
        <v>2</v>
      </c>
      <c r="F11" s="14">
        <f>F10*(1-F$4)*(1+$F$6)</f>
        <v>0.94288095238095238</v>
      </c>
      <c r="G11" s="14">
        <f>G10*(1-G$4)*(1+$G$6)</f>
        <v>0.970225</v>
      </c>
      <c r="H11" s="6"/>
    </row>
    <row r="12" spans="1:8" x14ac:dyDescent="0.2">
      <c r="A12" s="13">
        <f t="shared" si="2"/>
        <v>3</v>
      </c>
      <c r="B12" s="57">
        <f t="shared" si="0"/>
        <v>1134.3009523809524</v>
      </c>
      <c r="C12" s="14">
        <f t="shared" si="1"/>
        <v>4.2900235614568905E-2</v>
      </c>
      <c r="D12" s="6"/>
      <c r="E12" s="13">
        <v>3</v>
      </c>
      <c r="F12" s="14">
        <f>F11*(1-F$4)*(1+$F$6)</f>
        <v>0.93816654761904761</v>
      </c>
      <c r="G12" s="14">
        <f t="shared" ref="G12:G27" si="3">G11*(1-G$4)*(1+$G$6)</f>
        <v>0.95567162500000002</v>
      </c>
      <c r="H12" s="6"/>
    </row>
    <row r="13" spans="1:8" x14ac:dyDescent="0.2">
      <c r="A13" s="13">
        <f t="shared" si="2"/>
        <v>4</v>
      </c>
      <c r="B13" s="57">
        <f t="shared" si="0"/>
        <v>1202.3590095238096</v>
      </c>
      <c r="C13" s="14">
        <f t="shared" si="1"/>
        <v>4.7149140268458511E-2</v>
      </c>
      <c r="D13" s="6"/>
      <c r="E13" s="13">
        <v>4</v>
      </c>
      <c r="F13" s="14">
        <f t="shared" ref="F13:F28" si="4">F12*(1-F$4)*(1+$F$6)</f>
        <v>0.93347571488095238</v>
      </c>
      <c r="G13" s="14">
        <f t="shared" si="3"/>
        <v>0.94133655062499999</v>
      </c>
      <c r="H13" s="6"/>
    </row>
    <row r="14" spans="1:8" x14ac:dyDescent="0.2">
      <c r="A14" s="13">
        <f t="shared" si="2"/>
        <v>5</v>
      </c>
      <c r="B14" s="57">
        <f t="shared" si="0"/>
        <v>1274.5005500952382</v>
      </c>
      <c r="C14" s="14">
        <f t="shared" si="1"/>
        <v>4.9706787624074211E-2</v>
      </c>
      <c r="D14" s="6"/>
      <c r="E14" s="13">
        <v>5</v>
      </c>
      <c r="F14" s="14">
        <f t="shared" si="4"/>
        <v>0.92880833630654758</v>
      </c>
      <c r="G14" s="14">
        <f t="shared" si="3"/>
        <v>0.92721650236562503</v>
      </c>
      <c r="H14" s="6"/>
    </row>
    <row r="15" spans="1:8" x14ac:dyDescent="0.2">
      <c r="A15" s="13">
        <f t="shared" si="2"/>
        <v>6</v>
      </c>
      <c r="B15" s="57">
        <f t="shared" si="0"/>
        <v>1350.9705831009526</v>
      </c>
      <c r="C15" s="14">
        <f t="shared" si="1"/>
        <v>5.1415355485853187E-2</v>
      </c>
      <c r="D15" s="6"/>
      <c r="E15" s="13">
        <v>6</v>
      </c>
      <c r="F15" s="14">
        <f t="shared" si="4"/>
        <v>0.92416429462501481</v>
      </c>
      <c r="G15" s="14">
        <f t="shared" si="3"/>
        <v>0.91330825483014066</v>
      </c>
      <c r="H15" s="6"/>
    </row>
    <row r="16" spans="1:8" x14ac:dyDescent="0.2">
      <c r="A16" s="13">
        <f t="shared" si="2"/>
        <v>7</v>
      </c>
      <c r="B16" s="57">
        <f t="shared" si="0"/>
        <v>1432.0288180870098</v>
      </c>
      <c r="C16" s="14">
        <f t="shared" si="1"/>
        <v>5.2637463472920976E-2</v>
      </c>
      <c r="D16" s="6"/>
      <c r="E16" s="13">
        <v>7</v>
      </c>
      <c r="F16" s="14">
        <f t="shared" si="4"/>
        <v>0.91954347315188978</v>
      </c>
      <c r="G16" s="14">
        <f t="shared" si="3"/>
        <v>0.89960863100768851</v>
      </c>
      <c r="H16" s="6"/>
    </row>
    <row r="17" spans="1:8" x14ac:dyDescent="0.2">
      <c r="A17" s="13">
        <f t="shared" si="2"/>
        <v>8</v>
      </c>
      <c r="B17" s="57">
        <f t="shared" si="0"/>
        <v>1517.9505471722305</v>
      </c>
      <c r="C17" s="14">
        <f t="shared" si="1"/>
        <v>5.3554976583835456E-2</v>
      </c>
      <c r="D17" s="6"/>
      <c r="E17" s="13">
        <v>8</v>
      </c>
      <c r="F17" s="14">
        <f t="shared" si="4"/>
        <v>0.91494575578613035</v>
      </c>
      <c r="G17" s="14">
        <f t="shared" si="3"/>
        <v>0.88611450154257321</v>
      </c>
      <c r="H17" s="6"/>
    </row>
    <row r="18" spans="1:8" x14ac:dyDescent="0.2">
      <c r="A18" s="13">
        <f>A17+1</f>
        <v>9</v>
      </c>
      <c r="B18" s="57">
        <f t="shared" si="0"/>
        <v>1609.0275800025645</v>
      </c>
      <c r="C18" s="14">
        <f t="shared" si="1"/>
        <v>5.4269150759377105E-2</v>
      </c>
      <c r="D18" s="6"/>
      <c r="E18" s="13">
        <v>9</v>
      </c>
      <c r="F18" s="14">
        <f t="shared" si="4"/>
        <v>0.91037102700719974</v>
      </c>
      <c r="G18" s="14">
        <f t="shared" si="3"/>
        <v>0.87282278401943458</v>
      </c>
      <c r="H18" s="6"/>
    </row>
    <row r="19" spans="1:8" x14ac:dyDescent="0.2">
      <c r="A19" s="13">
        <f t="shared" si="2"/>
        <v>10</v>
      </c>
      <c r="B19" s="57">
        <f t="shared" si="0"/>
        <v>1705.5692348027185</v>
      </c>
      <c r="C19" s="14">
        <f t="shared" si="1"/>
        <v>5.484083864890188E-2</v>
      </c>
      <c r="D19" s="6"/>
      <c r="E19" s="13">
        <v>10</v>
      </c>
      <c r="F19" s="14">
        <f t="shared" si="4"/>
        <v>0.90581917187216376</v>
      </c>
      <c r="G19" s="14">
        <f t="shared" si="3"/>
        <v>0.85973044225914308</v>
      </c>
      <c r="H19" s="6"/>
    </row>
    <row r="20" spans="1:8" x14ac:dyDescent="0.2">
      <c r="A20" s="50"/>
      <c r="B20" s="51"/>
      <c r="C20" s="52"/>
      <c r="D20" s="6"/>
      <c r="E20" s="13">
        <v>11</v>
      </c>
      <c r="F20" s="14">
        <f t="shared" si="4"/>
        <v>0.90129007601280298</v>
      </c>
      <c r="G20" s="14">
        <f t="shared" si="3"/>
        <v>0.84683448562525587</v>
      </c>
      <c r="H20" s="6"/>
    </row>
    <row r="21" spans="1:8" x14ac:dyDescent="0.2">
      <c r="A21" s="5">
        <f>LN(2*(1+C4)/(1-C5))/LN(1+C3)</f>
        <v>12.732988631789608</v>
      </c>
      <c r="B21" s="49" t="s">
        <v>18</v>
      </c>
      <c r="C21" s="52"/>
      <c r="D21" s="6"/>
      <c r="E21" s="13">
        <v>12</v>
      </c>
      <c r="F21" s="14">
        <f t="shared" si="4"/>
        <v>0.89678362563273895</v>
      </c>
      <c r="G21" s="14">
        <f t="shared" si="3"/>
        <v>0.83413196834087699</v>
      </c>
      <c r="H21" s="6"/>
    </row>
    <row r="22" spans="1:8" x14ac:dyDescent="0.2">
      <c r="A22" s="49" t="s">
        <v>19</v>
      </c>
      <c r="B22" s="49"/>
      <c r="C22" s="6"/>
      <c r="D22" s="6"/>
      <c r="E22" s="13">
        <v>13</v>
      </c>
      <c r="F22" s="14">
        <f t="shared" si="4"/>
        <v>0.89229970750457521</v>
      </c>
      <c r="G22" s="14">
        <f t="shared" si="3"/>
        <v>0.82161998881576381</v>
      </c>
      <c r="H22" s="6"/>
    </row>
    <row r="23" spans="1:8" x14ac:dyDescent="0.2">
      <c r="A23" s="6"/>
      <c r="B23" s="6"/>
      <c r="C23" s="6"/>
      <c r="D23" s="6"/>
      <c r="E23" s="13">
        <v>14</v>
      </c>
      <c r="F23" s="14">
        <f t="shared" si="4"/>
        <v>0.88783820896705234</v>
      </c>
      <c r="G23" s="14">
        <f t="shared" si="3"/>
        <v>0.80929568898352733</v>
      </c>
      <c r="H23" s="6"/>
    </row>
    <row r="24" spans="1:8" x14ac:dyDescent="0.2">
      <c r="A24" s="6"/>
      <c r="B24" s="6"/>
      <c r="C24" s="6"/>
      <c r="D24" s="6"/>
      <c r="E24" s="13">
        <v>15</v>
      </c>
      <c r="F24" s="14">
        <f t="shared" si="4"/>
        <v>0.88339901792221709</v>
      </c>
      <c r="G24" s="14">
        <f t="shared" si="3"/>
        <v>0.7971562536487744</v>
      </c>
      <c r="H24" s="6"/>
    </row>
    <row r="25" spans="1:8" x14ac:dyDescent="0.2">
      <c r="A25" s="6"/>
      <c r="B25" s="6"/>
      <c r="C25" s="6"/>
      <c r="D25" s="6"/>
      <c r="E25" s="13">
        <v>16</v>
      </c>
      <c r="F25" s="14">
        <f t="shared" si="4"/>
        <v>0.87898202283260596</v>
      </c>
      <c r="G25" s="14">
        <f t="shared" si="3"/>
        <v>0.78519890984404273</v>
      </c>
      <c r="H25" s="6"/>
    </row>
    <row r="26" spans="1:8" x14ac:dyDescent="0.2">
      <c r="A26" s="6"/>
      <c r="B26" s="6"/>
      <c r="C26" s="6"/>
      <c r="D26" s="6"/>
      <c r="E26" s="13">
        <v>17</v>
      </c>
      <c r="F26" s="14">
        <f t="shared" si="4"/>
        <v>0.87458711271844292</v>
      </c>
      <c r="G26" s="14">
        <f t="shared" si="3"/>
        <v>0.77342092619638203</v>
      </c>
      <c r="H26" s="6"/>
    </row>
    <row r="27" spans="1:8" x14ac:dyDescent="0.2">
      <c r="A27" s="6"/>
      <c r="B27" s="6"/>
      <c r="C27" s="6"/>
      <c r="D27" s="6"/>
      <c r="E27" s="13">
        <v>18</v>
      </c>
      <c r="F27" s="14">
        <f t="shared" si="4"/>
        <v>0.87021417715485072</v>
      </c>
      <c r="G27" s="14">
        <f t="shared" si="3"/>
        <v>0.76181961230343631</v>
      </c>
      <c r="H27" s="6"/>
    </row>
    <row r="28" spans="1:8" x14ac:dyDescent="0.2">
      <c r="A28" s="6"/>
      <c r="B28" s="6"/>
      <c r="C28" s="6"/>
      <c r="D28" s="6"/>
      <c r="E28" s="13">
        <v>19</v>
      </c>
      <c r="F28" s="14">
        <f t="shared" si="4"/>
        <v>0.86586310626907648</v>
      </c>
      <c r="G28" s="14">
        <f>G27*(1-G$4)*(1+$G$6)</f>
        <v>0.75039231811888474</v>
      </c>
      <c r="H28" s="6"/>
    </row>
    <row r="29" spans="1:8" x14ac:dyDescent="0.2">
      <c r="A29" s="6"/>
      <c r="B29" s="6"/>
      <c r="C29" s="6"/>
      <c r="D29" s="6"/>
      <c r="E29" s="13">
        <v>20</v>
      </c>
      <c r="F29" s="14">
        <f>F28*(1-F$4)*(1+$F$6)</f>
        <v>0.86153379073773106</v>
      </c>
      <c r="G29" s="14">
        <f>G28*(1-G$4)*(1+$G$6)</f>
        <v>0.73913643334710144</v>
      </c>
      <c r="H29" s="6"/>
    </row>
    <row r="30" spans="1:8" x14ac:dyDescent="0.2">
      <c r="A30" s="6"/>
      <c r="B30" s="6"/>
      <c r="C30" s="6"/>
      <c r="D30" s="6"/>
      <c r="E30" s="6"/>
      <c r="F30" s="6"/>
      <c r="G30" s="6"/>
      <c r="H30" s="6"/>
    </row>
    <row r="31" spans="1:8" x14ac:dyDescent="0.2">
      <c r="A31" s="6"/>
      <c r="B31" s="6"/>
      <c r="C31" s="6"/>
      <c r="D31" s="6"/>
      <c r="E31" s="6"/>
      <c r="F31" s="6"/>
      <c r="G31" s="6"/>
      <c r="H31" s="6"/>
    </row>
    <row r="32" spans="1:8" x14ac:dyDescent="0.2">
      <c r="A32" s="6"/>
      <c r="B32" s="6"/>
      <c r="C32" s="6"/>
      <c r="D32" s="6"/>
      <c r="E32" s="6"/>
      <c r="F32" s="6"/>
      <c r="G32" s="6"/>
      <c r="H32" s="6"/>
    </row>
    <row r="33" spans="1:8" x14ac:dyDescent="0.2">
      <c r="A33" s="6"/>
      <c r="B33" s="6"/>
      <c r="C33" s="6"/>
      <c r="D33" s="6"/>
      <c r="E33" s="6"/>
      <c r="F33" s="6"/>
      <c r="G33" s="6"/>
      <c r="H33" s="6"/>
    </row>
    <row r="34" spans="1:8" x14ac:dyDescent="0.2">
      <c r="A34" s="6"/>
      <c r="B34" s="6"/>
      <c r="C34" s="6"/>
      <c r="D34" s="6"/>
      <c r="E34" s="6"/>
      <c r="F34" s="6"/>
      <c r="G34" s="6"/>
      <c r="H34" s="6"/>
    </row>
    <row r="35" spans="1:8" x14ac:dyDescent="0.2">
      <c r="A35" s="6"/>
      <c r="B35" s="6"/>
      <c r="C35" s="6"/>
      <c r="D35" s="6"/>
      <c r="E35" s="6"/>
      <c r="F35" s="6"/>
      <c r="G35" s="6"/>
      <c r="H35" s="6"/>
    </row>
    <row r="36" spans="1:8" x14ac:dyDescent="0.2">
      <c r="A36" s="6"/>
      <c r="B36" s="6"/>
      <c r="C36" s="6"/>
      <c r="D36" s="6"/>
      <c r="E36" s="6"/>
      <c r="F36" s="6"/>
      <c r="G36" s="6"/>
      <c r="H36" s="6"/>
    </row>
    <row r="37" spans="1:8" x14ac:dyDescent="0.2">
      <c r="A37" s="6"/>
      <c r="B37" s="6"/>
      <c r="C37" s="6"/>
      <c r="D37" s="6"/>
      <c r="E37" s="6"/>
      <c r="F37" s="6"/>
      <c r="G37" s="6"/>
      <c r="H37" s="6"/>
    </row>
    <row r="38" spans="1:8" x14ac:dyDescent="0.2">
      <c r="A38" s="6"/>
      <c r="B38" s="6"/>
      <c r="C38" s="6"/>
      <c r="D38" s="6"/>
      <c r="E38" s="6"/>
      <c r="F38" s="6"/>
      <c r="G38" s="6"/>
      <c r="H38" s="6"/>
    </row>
    <row r="39" spans="1:8" x14ac:dyDescent="0.2">
      <c r="A39" s="6"/>
      <c r="B39" s="6"/>
      <c r="C39" s="6"/>
      <c r="D39" s="6"/>
      <c r="E39" s="6"/>
      <c r="F39" s="6"/>
      <c r="G39" s="6"/>
      <c r="H39" s="6"/>
    </row>
  </sheetData>
  <phoneticPr fontId="5" type="noConversion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C12" sqref="C12"/>
    </sheetView>
  </sheetViews>
  <sheetFormatPr baseColWidth="10" defaultRowHeight="12.75" x14ac:dyDescent="0.2"/>
  <cols>
    <col min="1" max="1" width="10.5703125" customWidth="1"/>
    <col min="2" max="2" width="15.5703125" customWidth="1"/>
    <col min="3" max="4" width="12.85546875" customWidth="1"/>
  </cols>
  <sheetData>
    <row r="1" spans="1:12" x14ac:dyDescent="0.2">
      <c r="A1" s="19" t="s">
        <v>20</v>
      </c>
      <c r="B1" s="20"/>
      <c r="C1" s="20"/>
      <c r="D1" s="20"/>
      <c r="E1" s="20"/>
      <c r="F1" s="20"/>
      <c r="G1" s="20"/>
      <c r="H1" s="20"/>
    </row>
    <row r="2" spans="1:12" x14ac:dyDescent="0.2">
      <c r="A2" s="20"/>
      <c r="B2" s="25" t="s">
        <v>2</v>
      </c>
      <c r="C2" s="28">
        <v>2400</v>
      </c>
      <c r="D2" s="20"/>
      <c r="E2" s="20"/>
      <c r="F2" s="20"/>
      <c r="G2" s="20"/>
      <c r="H2" s="20"/>
    </row>
    <row r="3" spans="1:12" x14ac:dyDescent="0.2">
      <c r="A3" s="20"/>
      <c r="B3" s="26" t="s">
        <v>21</v>
      </c>
      <c r="C3" s="26" t="s">
        <v>22</v>
      </c>
      <c r="D3" s="20"/>
      <c r="E3" s="20"/>
      <c r="F3" s="20"/>
      <c r="G3" s="20"/>
      <c r="H3" s="20"/>
    </row>
    <row r="4" spans="1:12" x14ac:dyDescent="0.2">
      <c r="A4" s="20"/>
      <c r="B4" s="26" t="s">
        <v>23</v>
      </c>
      <c r="C4" s="20">
        <v>1</v>
      </c>
      <c r="D4" s="20"/>
      <c r="E4" s="20"/>
      <c r="F4" s="20"/>
      <c r="G4" s="20"/>
      <c r="H4" s="20"/>
    </row>
    <row r="5" spans="1:12" x14ac:dyDescent="0.2">
      <c r="A5" s="20"/>
      <c r="B5" s="26" t="s">
        <v>24</v>
      </c>
      <c r="C5" s="34">
        <v>0</v>
      </c>
      <c r="D5" s="20"/>
      <c r="E5" s="20"/>
      <c r="F5" s="20"/>
      <c r="G5" s="20"/>
      <c r="H5" s="20"/>
    </row>
    <row r="6" spans="1:12" x14ac:dyDescent="0.2">
      <c r="A6" s="20"/>
      <c r="B6" s="26" t="s">
        <v>25</v>
      </c>
      <c r="C6" s="20">
        <v>10</v>
      </c>
      <c r="D6" s="20"/>
      <c r="E6" s="20"/>
      <c r="F6" s="20"/>
      <c r="G6" s="20"/>
      <c r="H6" s="20"/>
    </row>
    <row r="7" spans="1:12" x14ac:dyDescent="0.2">
      <c r="A7" s="20"/>
      <c r="B7" s="26" t="s">
        <v>6</v>
      </c>
      <c r="C7" s="31">
        <v>0</v>
      </c>
      <c r="D7" s="20"/>
      <c r="E7" s="20"/>
      <c r="F7" s="20"/>
      <c r="G7" s="20"/>
      <c r="H7" s="20"/>
    </row>
    <row r="8" spans="1:12" x14ac:dyDescent="0.2">
      <c r="A8" s="26" t="s">
        <v>26</v>
      </c>
      <c r="B8" s="20"/>
      <c r="C8" s="20"/>
      <c r="D8" s="20"/>
      <c r="E8" s="20"/>
      <c r="F8" s="20"/>
      <c r="G8" s="20"/>
      <c r="H8" s="20"/>
    </row>
    <row r="9" spans="1:12" x14ac:dyDescent="0.2">
      <c r="A9" s="26" t="s">
        <v>27</v>
      </c>
      <c r="B9" s="22">
        <f>G21</f>
        <v>35783.879999999997</v>
      </c>
      <c r="C9" s="20"/>
      <c r="D9" s="20"/>
      <c r="E9" s="20"/>
      <c r="F9" s="20"/>
      <c r="G9" s="20"/>
      <c r="H9" s="20"/>
    </row>
    <row r="10" spans="1:12" x14ac:dyDescent="0.2">
      <c r="A10" s="26" t="s">
        <v>28</v>
      </c>
      <c r="B10" s="27">
        <f>K21</f>
        <v>8.6056829587330824E-2</v>
      </c>
      <c r="C10" s="20"/>
      <c r="D10" s="20"/>
      <c r="E10" s="20"/>
      <c r="F10" s="20"/>
      <c r="G10" s="20"/>
      <c r="H10" s="20"/>
    </row>
    <row r="11" spans="1:12" ht="42" customHeight="1" x14ac:dyDescent="0.2">
      <c r="A11" s="21" t="s">
        <v>15</v>
      </c>
      <c r="B11" s="21" t="s">
        <v>29</v>
      </c>
      <c r="C11" s="21" t="s">
        <v>30</v>
      </c>
      <c r="D11" s="21" t="s">
        <v>31</v>
      </c>
      <c r="E11" s="21" t="s">
        <v>32</v>
      </c>
      <c r="F11" s="21" t="s">
        <v>33</v>
      </c>
      <c r="G11" s="21" t="s">
        <v>34</v>
      </c>
      <c r="H11" s="20"/>
      <c r="J11" s="1" t="s">
        <v>35</v>
      </c>
      <c r="K11" s="1" t="s">
        <v>36</v>
      </c>
      <c r="L11" s="1" t="s">
        <v>37</v>
      </c>
    </row>
    <row r="12" spans="1:12" x14ac:dyDescent="0.2">
      <c r="A12" s="20">
        <v>1</v>
      </c>
      <c r="B12" s="22">
        <f>C2*C4</f>
        <v>2400</v>
      </c>
      <c r="C12" s="32">
        <v>100</v>
      </c>
      <c r="D12" s="23">
        <f t="shared" ref="D12:D21" si="0">C12*(1+$C$7)</f>
        <v>100</v>
      </c>
      <c r="E12" s="24">
        <f>ROUND(B12/D12,3)</f>
        <v>24</v>
      </c>
      <c r="F12" s="24">
        <f>E12</f>
        <v>24</v>
      </c>
      <c r="G12" s="22">
        <f>F12*C12</f>
        <v>2400</v>
      </c>
      <c r="H12" s="20"/>
      <c r="J12">
        <v>1</v>
      </c>
      <c r="K12" s="4">
        <v>0.02</v>
      </c>
      <c r="L12" s="3">
        <f t="shared" ref="L12:L21" si="1">$C$2*($C$4+($C$4+IF($C$3="ja",-1,1))*K12/2)*IF(K12&lt;&gt;$C$5,(((1+$C$5)^$C$6-(1+K12)^$C$6))/($C$5-K12),(1+$C$5)^($C$6-1)*$C$6)</f>
        <v>26279.330399370851</v>
      </c>
    </row>
    <row r="13" spans="1:12" x14ac:dyDescent="0.2">
      <c r="A13" s="20">
        <v>2</v>
      </c>
      <c r="B13" s="22">
        <f t="shared" ref="B13:B21" si="2">B12</f>
        <v>2400</v>
      </c>
      <c r="C13" s="32">
        <v>140</v>
      </c>
      <c r="D13" s="23">
        <f t="shared" si="0"/>
        <v>140</v>
      </c>
      <c r="E13" s="24">
        <f t="shared" ref="E13:E21" si="3">ROUND(B13/D13,3)</f>
        <v>17.143000000000001</v>
      </c>
      <c r="F13" s="24">
        <f>E13+F12</f>
        <v>41.143000000000001</v>
      </c>
      <c r="G13" s="22">
        <f t="shared" ref="G13:G21" si="4">F13*C13</f>
        <v>5760.02</v>
      </c>
      <c r="H13" s="20"/>
      <c r="J13">
        <v>2</v>
      </c>
      <c r="K13" s="4">
        <v>0.1</v>
      </c>
      <c r="L13" s="3">
        <f t="shared" si="1"/>
        <v>38249.819042400042</v>
      </c>
    </row>
    <row r="14" spans="1:12" x14ac:dyDescent="0.2">
      <c r="A14" s="20">
        <v>3</v>
      </c>
      <c r="B14" s="22">
        <f t="shared" si="2"/>
        <v>2400</v>
      </c>
      <c r="C14" s="32">
        <v>110</v>
      </c>
      <c r="D14" s="23">
        <f t="shared" si="0"/>
        <v>110</v>
      </c>
      <c r="E14" s="24">
        <f t="shared" si="3"/>
        <v>21.818000000000001</v>
      </c>
      <c r="F14" s="24">
        <f t="shared" ref="F14:F21" si="5">E14+F13</f>
        <v>62.960999999999999</v>
      </c>
      <c r="G14" s="22">
        <f t="shared" si="4"/>
        <v>6925.71</v>
      </c>
      <c r="H14" s="20"/>
      <c r="J14">
        <v>3</v>
      </c>
      <c r="K14" s="4">
        <f>IF(ABS(L13-L12)&lt;0.00000001,K13,K13+(K12-K13)*(L13-$B$9)/(L13-L12))</f>
        <v>8.3519877151641317E-2</v>
      </c>
      <c r="L14" s="3">
        <f t="shared" si="1"/>
        <v>35354.318435753783</v>
      </c>
    </row>
    <row r="15" spans="1:12" x14ac:dyDescent="0.2">
      <c r="A15" s="20">
        <v>4</v>
      </c>
      <c r="B15" s="22">
        <f t="shared" si="2"/>
        <v>2400</v>
      </c>
      <c r="C15" s="32">
        <v>120</v>
      </c>
      <c r="D15" s="23">
        <f t="shared" si="0"/>
        <v>120</v>
      </c>
      <c r="E15" s="24">
        <f t="shared" si="3"/>
        <v>20</v>
      </c>
      <c r="F15" s="24">
        <f t="shared" si="5"/>
        <v>82.960999999999999</v>
      </c>
      <c r="G15" s="22">
        <f t="shared" si="4"/>
        <v>9955.32</v>
      </c>
      <c r="H15" s="20"/>
      <c r="J15">
        <v>4</v>
      </c>
      <c r="K15" s="4">
        <f t="shared" ref="K15:K21" si="6">IF(ABS(L14-L13)&lt;0.00000001,K14,K14+(K13-K14)*(L14-$B$9)/(L14-L13))</f>
        <v>8.5964783339352438E-2</v>
      </c>
      <c r="L15" s="3">
        <f t="shared" si="1"/>
        <v>35768.194078768007</v>
      </c>
    </row>
    <row r="16" spans="1:12" x14ac:dyDescent="0.2">
      <c r="A16" s="20">
        <v>5</v>
      </c>
      <c r="B16" s="22">
        <f t="shared" si="2"/>
        <v>2400</v>
      </c>
      <c r="C16" s="32">
        <v>150</v>
      </c>
      <c r="D16" s="23">
        <f t="shared" si="0"/>
        <v>150</v>
      </c>
      <c r="E16" s="24">
        <f t="shared" si="3"/>
        <v>16</v>
      </c>
      <c r="F16" s="24">
        <f t="shared" si="5"/>
        <v>98.960999999999999</v>
      </c>
      <c r="G16" s="22">
        <f t="shared" si="4"/>
        <v>14844.15</v>
      </c>
      <c r="H16" s="20"/>
      <c r="J16">
        <v>5</v>
      </c>
      <c r="K16" s="4">
        <f t="shared" si="6"/>
        <v>8.6057445486853401E-2</v>
      </c>
      <c r="L16" s="3">
        <f t="shared" si="1"/>
        <v>35783.984983169168</v>
      </c>
    </row>
    <row r="17" spans="1:12" x14ac:dyDescent="0.2">
      <c r="A17" s="20">
        <v>6</v>
      </c>
      <c r="B17" s="22">
        <f t="shared" si="2"/>
        <v>2400</v>
      </c>
      <c r="C17" s="32">
        <v>180</v>
      </c>
      <c r="D17" s="23">
        <f t="shared" si="0"/>
        <v>180</v>
      </c>
      <c r="E17" s="24">
        <f t="shared" si="3"/>
        <v>13.333</v>
      </c>
      <c r="F17" s="24">
        <f>E17+F16</f>
        <v>112.294</v>
      </c>
      <c r="G17" s="22">
        <f t="shared" si="4"/>
        <v>20212.919999999998</v>
      </c>
      <c r="H17" s="20"/>
      <c r="J17">
        <v>6</v>
      </c>
      <c r="K17" s="4">
        <f t="shared" si="6"/>
        <v>8.605682943816742E-2</v>
      </c>
      <c r="L17" s="3">
        <f t="shared" si="1"/>
        <v>35783.879974574455</v>
      </c>
    </row>
    <row r="18" spans="1:12" x14ac:dyDescent="0.2">
      <c r="A18" s="20">
        <v>7</v>
      </c>
      <c r="B18" s="22">
        <f t="shared" si="2"/>
        <v>2400</v>
      </c>
      <c r="C18" s="32">
        <v>170</v>
      </c>
      <c r="D18" s="23">
        <f t="shared" si="0"/>
        <v>170</v>
      </c>
      <c r="E18" s="24">
        <f t="shared" si="3"/>
        <v>14.118</v>
      </c>
      <c r="F18" s="24">
        <f t="shared" si="5"/>
        <v>126.41199999999999</v>
      </c>
      <c r="G18" s="22">
        <f t="shared" si="4"/>
        <v>21490.039999999997</v>
      </c>
      <c r="H18" s="20"/>
      <c r="J18">
        <v>7</v>
      </c>
      <c r="K18" s="4">
        <f t="shared" si="6"/>
        <v>8.6056829587330186E-2</v>
      </c>
      <c r="L18" s="3">
        <f t="shared" si="1"/>
        <v>35783.879999999888</v>
      </c>
    </row>
    <row r="19" spans="1:12" x14ac:dyDescent="0.2">
      <c r="A19" s="20">
        <v>8</v>
      </c>
      <c r="B19" s="22">
        <f t="shared" si="2"/>
        <v>2400</v>
      </c>
      <c r="C19" s="32">
        <v>180</v>
      </c>
      <c r="D19" s="23">
        <f t="shared" si="0"/>
        <v>180</v>
      </c>
      <c r="E19" s="24">
        <f t="shared" si="3"/>
        <v>13.333</v>
      </c>
      <c r="F19" s="24">
        <f t="shared" si="5"/>
        <v>139.745</v>
      </c>
      <c r="G19" s="22">
        <f t="shared" si="4"/>
        <v>25154.100000000002</v>
      </c>
      <c r="H19" s="20"/>
      <c r="J19">
        <v>8</v>
      </c>
      <c r="K19" s="4">
        <f t="shared" si="6"/>
        <v>8.6056829587330824E-2</v>
      </c>
      <c r="L19" s="3">
        <f t="shared" si="1"/>
        <v>35783.880000000034</v>
      </c>
    </row>
    <row r="20" spans="1:12" x14ac:dyDescent="0.2">
      <c r="A20" s="20">
        <v>9</v>
      </c>
      <c r="B20" s="22">
        <f t="shared" si="2"/>
        <v>2400</v>
      </c>
      <c r="C20" s="32">
        <v>200</v>
      </c>
      <c r="D20" s="23">
        <f t="shared" si="0"/>
        <v>200</v>
      </c>
      <c r="E20" s="24">
        <f t="shared" si="3"/>
        <v>12</v>
      </c>
      <c r="F20" s="24">
        <f t="shared" si="5"/>
        <v>151.745</v>
      </c>
      <c r="G20" s="22">
        <f t="shared" si="4"/>
        <v>30349</v>
      </c>
      <c r="H20" s="20"/>
      <c r="J20">
        <v>9</v>
      </c>
      <c r="K20" s="4">
        <f t="shared" si="6"/>
        <v>8.6056829587330824E-2</v>
      </c>
      <c r="L20" s="3">
        <f t="shared" si="1"/>
        <v>35783.880000000034</v>
      </c>
    </row>
    <row r="21" spans="1:12" x14ac:dyDescent="0.2">
      <c r="A21" s="20">
        <v>10</v>
      </c>
      <c r="B21" s="22">
        <f t="shared" si="2"/>
        <v>2400</v>
      </c>
      <c r="C21" s="32">
        <v>220</v>
      </c>
      <c r="D21" s="23">
        <f t="shared" si="0"/>
        <v>220</v>
      </c>
      <c r="E21" s="24">
        <f t="shared" si="3"/>
        <v>10.909000000000001</v>
      </c>
      <c r="F21" s="24">
        <f t="shared" si="5"/>
        <v>162.654</v>
      </c>
      <c r="G21" s="22">
        <f t="shared" si="4"/>
        <v>35783.879999999997</v>
      </c>
      <c r="H21" s="20"/>
      <c r="J21">
        <v>10</v>
      </c>
      <c r="K21" s="4">
        <f t="shared" si="6"/>
        <v>8.6056829587330824E-2</v>
      </c>
      <c r="L21" s="3">
        <f t="shared" si="1"/>
        <v>35783.880000000034</v>
      </c>
    </row>
    <row r="22" spans="1:12" x14ac:dyDescent="0.2">
      <c r="A22" s="20"/>
      <c r="B22" s="20"/>
      <c r="C22" s="20"/>
      <c r="D22" s="20"/>
      <c r="E22" s="20"/>
      <c r="F22" s="20"/>
      <c r="G22" s="20"/>
      <c r="H22" s="20"/>
    </row>
    <row r="23" spans="1:12" x14ac:dyDescent="0.2">
      <c r="A23" s="20"/>
      <c r="B23" s="20"/>
      <c r="C23" s="20"/>
      <c r="D23" s="20"/>
      <c r="E23" s="20"/>
      <c r="F23" s="20"/>
      <c r="G23" s="20"/>
      <c r="H23" s="20"/>
    </row>
    <row r="24" spans="1:12" x14ac:dyDescent="0.2">
      <c r="A24" s="30"/>
      <c r="B24" s="29"/>
      <c r="C24" s="30"/>
      <c r="D24" s="30"/>
      <c r="E24" s="30"/>
      <c r="F24" s="30"/>
      <c r="G24" s="30"/>
      <c r="H24" s="30"/>
    </row>
    <row r="25" spans="1:12" x14ac:dyDescent="0.2">
      <c r="A25" s="30"/>
      <c r="B25" s="29"/>
      <c r="C25" s="28"/>
      <c r="D25" s="30"/>
      <c r="E25" s="30"/>
      <c r="F25" s="30"/>
      <c r="G25" s="30"/>
      <c r="H25" s="30"/>
    </row>
    <row r="26" spans="1:12" x14ac:dyDescent="0.2">
      <c r="A26" s="30"/>
      <c r="B26" s="29"/>
      <c r="C26" s="31"/>
      <c r="D26" s="30"/>
      <c r="E26" s="30"/>
      <c r="F26" s="30"/>
      <c r="G26" s="30"/>
      <c r="H26" s="30"/>
    </row>
    <row r="27" spans="1:12" x14ac:dyDescent="0.2">
      <c r="A27" s="30"/>
      <c r="B27" s="30"/>
      <c r="C27" s="30"/>
      <c r="D27" s="30"/>
      <c r="E27" s="30"/>
      <c r="F27" s="30"/>
      <c r="G27" s="30"/>
      <c r="H27" s="30"/>
    </row>
    <row r="28" spans="1:12" x14ac:dyDescent="0.2">
      <c r="A28" s="30"/>
      <c r="B28" s="30"/>
      <c r="C28" s="30"/>
      <c r="D28" s="30"/>
      <c r="E28" s="30"/>
      <c r="F28" s="30"/>
      <c r="G28" s="30"/>
      <c r="H28" s="30"/>
    </row>
  </sheetData>
  <phoneticPr fontId="5" type="noConversion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     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B6" sqref="B6"/>
    </sheetView>
  </sheetViews>
  <sheetFormatPr baseColWidth="10" defaultRowHeight="12.75" x14ac:dyDescent="0.2"/>
  <cols>
    <col min="1" max="1" width="8.140625" customWidth="1"/>
    <col min="2" max="2" width="12.5703125" customWidth="1"/>
    <col min="3" max="3" width="12.85546875" customWidth="1"/>
  </cols>
  <sheetData>
    <row r="1" spans="1:7" x14ac:dyDescent="0.2">
      <c r="A1" s="19" t="s">
        <v>38</v>
      </c>
      <c r="B1" s="20"/>
      <c r="C1" s="20"/>
      <c r="D1" s="20"/>
      <c r="E1" s="20"/>
      <c r="F1" s="20"/>
      <c r="G1" s="20"/>
    </row>
    <row r="2" spans="1:7" x14ac:dyDescent="0.2">
      <c r="A2" s="19" t="s">
        <v>39</v>
      </c>
      <c r="B2" s="20" t="s">
        <v>40</v>
      </c>
      <c r="C2" s="20"/>
      <c r="D2" s="20"/>
      <c r="E2" s="20"/>
      <c r="F2" s="20"/>
      <c r="G2" s="20"/>
    </row>
    <row r="3" spans="1:7" x14ac:dyDescent="0.2">
      <c r="A3" s="19"/>
      <c r="B3" s="20"/>
      <c r="C3" s="20"/>
      <c r="D3" s="20"/>
      <c r="E3" s="20"/>
      <c r="F3" s="20"/>
      <c r="G3" s="20"/>
    </row>
    <row r="4" spans="1:7" x14ac:dyDescent="0.2">
      <c r="A4" s="19" t="s">
        <v>41</v>
      </c>
      <c r="B4" s="20"/>
      <c r="C4" s="20"/>
      <c r="D4" s="20"/>
      <c r="E4" s="20"/>
      <c r="F4" s="20"/>
      <c r="G4" s="20"/>
    </row>
    <row r="5" spans="1:7" ht="37.5" customHeight="1" x14ac:dyDescent="0.2">
      <c r="A5" s="21" t="s">
        <v>15</v>
      </c>
      <c r="B5" s="21" t="s">
        <v>2</v>
      </c>
      <c r="C5" s="21" t="s">
        <v>42</v>
      </c>
      <c r="D5" s="21" t="s">
        <v>32</v>
      </c>
      <c r="E5" s="21" t="s">
        <v>33</v>
      </c>
      <c r="F5" s="21" t="s">
        <v>34</v>
      </c>
      <c r="G5" s="20"/>
    </row>
    <row r="6" spans="1:7" x14ac:dyDescent="0.2">
      <c r="A6" s="20">
        <v>1</v>
      </c>
      <c r="B6" s="28">
        <v>2400</v>
      </c>
      <c r="C6" s="32">
        <v>100</v>
      </c>
      <c r="D6" s="24">
        <f>ROUND(B6/C6,3)</f>
        <v>24</v>
      </c>
      <c r="E6" s="24">
        <f>D6</f>
        <v>24</v>
      </c>
      <c r="F6" s="22">
        <f>E6*C6</f>
        <v>2400</v>
      </c>
      <c r="G6" s="20"/>
    </row>
    <row r="7" spans="1:7" x14ac:dyDescent="0.2">
      <c r="A7" s="20">
        <v>2</v>
      </c>
      <c r="B7" s="28">
        <f>B6</f>
        <v>2400</v>
      </c>
      <c r="C7" s="32">
        <v>75</v>
      </c>
      <c r="D7" s="24">
        <f>ROUND(B7/C7,3)</f>
        <v>32</v>
      </c>
      <c r="E7" s="24">
        <f>D7+E6</f>
        <v>56</v>
      </c>
      <c r="F7" s="22">
        <f>E7*C7</f>
        <v>4200</v>
      </c>
      <c r="G7" s="20"/>
    </row>
    <row r="8" spans="1:7" x14ac:dyDescent="0.2">
      <c r="A8" s="20">
        <v>3</v>
      </c>
      <c r="B8" s="28">
        <f>B7</f>
        <v>2400</v>
      </c>
      <c r="C8" s="32">
        <v>50</v>
      </c>
      <c r="D8" s="24">
        <f>ROUND(B8/C8,3)</f>
        <v>48</v>
      </c>
      <c r="E8" s="24">
        <f>D8+E7</f>
        <v>104</v>
      </c>
      <c r="F8" s="22">
        <f>E8*C8</f>
        <v>5200</v>
      </c>
      <c r="G8" s="20"/>
    </row>
    <row r="9" spans="1:7" x14ac:dyDescent="0.2">
      <c r="A9" s="20">
        <v>4</v>
      </c>
      <c r="B9" s="28">
        <f>B8</f>
        <v>2400</v>
      </c>
      <c r="C9" s="32">
        <v>25</v>
      </c>
      <c r="D9" s="24">
        <f>ROUND(B9/C9,3)</f>
        <v>96</v>
      </c>
      <c r="E9" s="24">
        <f>D9+E8</f>
        <v>200</v>
      </c>
      <c r="F9" s="22">
        <f>E9*C9</f>
        <v>5000</v>
      </c>
      <c r="G9" s="20"/>
    </row>
    <row r="10" spans="1:7" x14ac:dyDescent="0.2">
      <c r="A10" s="20">
        <v>5</v>
      </c>
      <c r="B10" s="28">
        <f>B9</f>
        <v>2400</v>
      </c>
      <c r="C10" s="32">
        <v>50</v>
      </c>
      <c r="D10" s="24">
        <f>ROUND(B10/C10,3)</f>
        <v>48</v>
      </c>
      <c r="E10" s="24">
        <f>D10+E9</f>
        <v>248</v>
      </c>
      <c r="F10" s="22">
        <f>E10*C10</f>
        <v>12400</v>
      </c>
      <c r="G10" s="20"/>
    </row>
    <row r="11" spans="1:7" x14ac:dyDescent="0.2">
      <c r="A11" s="20" t="s">
        <v>43</v>
      </c>
      <c r="B11" s="22">
        <f>SUM(B6:B10)</f>
        <v>12000</v>
      </c>
      <c r="C11" s="22">
        <f>SUM(C6:C10)</f>
        <v>300</v>
      </c>
      <c r="D11" s="33">
        <f>SUM(D6:D10)</f>
        <v>248</v>
      </c>
      <c r="E11" s="20"/>
      <c r="F11" s="20"/>
      <c r="G11" s="20"/>
    </row>
    <row r="12" spans="1:7" x14ac:dyDescent="0.2">
      <c r="A12" s="20"/>
      <c r="B12" s="22"/>
      <c r="C12" s="22"/>
      <c r="D12" s="33"/>
      <c r="E12" s="20"/>
      <c r="F12" s="20"/>
      <c r="G12" s="20"/>
    </row>
    <row r="13" spans="1:7" x14ac:dyDescent="0.2">
      <c r="A13" s="20"/>
      <c r="B13" s="22"/>
      <c r="C13" s="22"/>
      <c r="D13" s="33"/>
      <c r="E13" s="20"/>
      <c r="F13" s="20"/>
      <c r="G13" s="20"/>
    </row>
    <row r="14" spans="1:7" x14ac:dyDescent="0.2">
      <c r="A14" s="20" t="s">
        <v>26</v>
      </c>
      <c r="B14" s="20"/>
      <c r="C14" s="20"/>
      <c r="D14" s="20"/>
      <c r="E14" s="20"/>
      <c r="F14" s="20"/>
      <c r="G14" s="20"/>
    </row>
    <row r="15" spans="1:7" x14ac:dyDescent="0.2">
      <c r="A15" s="20" t="s">
        <v>44</v>
      </c>
      <c r="B15" s="20"/>
      <c r="C15" s="20"/>
      <c r="D15" s="23">
        <f>C11/5</f>
        <v>60</v>
      </c>
      <c r="E15" s="20"/>
      <c r="F15" s="20"/>
      <c r="G15" s="20"/>
    </row>
    <row r="16" spans="1:7" x14ac:dyDescent="0.2">
      <c r="A16" s="20" t="s">
        <v>45</v>
      </c>
      <c r="B16" s="20"/>
      <c r="C16" s="20"/>
      <c r="D16" s="23">
        <f>B11/D11</f>
        <v>48.387096774193552</v>
      </c>
      <c r="E16" s="20"/>
      <c r="F16" s="20"/>
      <c r="G16" s="20"/>
    </row>
    <row r="17" spans="1:7" x14ac:dyDescent="0.2">
      <c r="A17" s="20" t="s">
        <v>46</v>
      </c>
      <c r="B17" s="20"/>
      <c r="C17" s="20"/>
      <c r="D17" s="23">
        <f>D15-D16</f>
        <v>11.612903225806448</v>
      </c>
      <c r="E17" s="20"/>
      <c r="F17" s="20"/>
      <c r="G17" s="20"/>
    </row>
    <row r="18" spans="1:7" x14ac:dyDescent="0.2">
      <c r="A18" s="20"/>
      <c r="B18" s="20"/>
      <c r="C18" s="20"/>
      <c r="D18" s="20"/>
      <c r="E18" s="20"/>
      <c r="F18" s="20"/>
      <c r="G18" s="20"/>
    </row>
  </sheetData>
  <phoneticPr fontId="5" type="noConversion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     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B5" sqref="B5"/>
    </sheetView>
  </sheetViews>
  <sheetFormatPr baseColWidth="10" defaultRowHeight="12.75" x14ac:dyDescent="0.2"/>
  <cols>
    <col min="1" max="1" width="18.85546875" customWidth="1"/>
  </cols>
  <sheetData>
    <row r="1" spans="1:6" x14ac:dyDescent="0.2">
      <c r="A1" s="35" t="s">
        <v>47</v>
      </c>
      <c r="B1" s="41">
        <v>100000</v>
      </c>
      <c r="C1" s="20"/>
      <c r="D1" s="20"/>
      <c r="E1" s="20"/>
      <c r="F1" s="20"/>
    </row>
    <row r="2" spans="1:6" x14ac:dyDescent="0.2">
      <c r="A2" s="35" t="s">
        <v>48</v>
      </c>
      <c r="B2" s="41">
        <v>12000</v>
      </c>
      <c r="C2" s="42" t="s">
        <v>49</v>
      </c>
      <c r="D2" s="43"/>
      <c r="E2" s="44"/>
      <c r="F2" s="20"/>
    </row>
    <row r="3" spans="1:6" x14ac:dyDescent="0.2">
      <c r="A3" s="20"/>
      <c r="B3" s="20"/>
      <c r="C3" s="20"/>
      <c r="D3" s="20"/>
      <c r="E3" s="20"/>
      <c r="F3" s="20"/>
    </row>
    <row r="4" spans="1:6" ht="51.75" customHeight="1" x14ac:dyDescent="0.2">
      <c r="A4" s="40" t="s">
        <v>50</v>
      </c>
      <c r="B4" s="40" t="s">
        <v>51</v>
      </c>
      <c r="C4" s="40" t="s">
        <v>52</v>
      </c>
      <c r="D4" s="40" t="s">
        <v>53</v>
      </c>
      <c r="E4" s="40" t="s">
        <v>54</v>
      </c>
      <c r="F4" s="40" t="s">
        <v>55</v>
      </c>
    </row>
    <row r="5" spans="1:6" x14ac:dyDescent="0.2">
      <c r="A5" s="48" t="s">
        <v>56</v>
      </c>
      <c r="B5" s="38">
        <v>100</v>
      </c>
      <c r="C5" s="37">
        <f>B1/B5</f>
        <v>1000</v>
      </c>
      <c r="D5" s="35"/>
      <c r="E5" s="35"/>
      <c r="F5" s="39">
        <f>C5*B5</f>
        <v>100000</v>
      </c>
    </row>
    <row r="6" spans="1:6" x14ac:dyDescent="0.2">
      <c r="A6" s="35">
        <v>1</v>
      </c>
      <c r="B6" s="38">
        <v>110</v>
      </c>
      <c r="C6" s="37">
        <f>C5</f>
        <v>1000</v>
      </c>
      <c r="D6" s="37">
        <f>$B$2/B6</f>
        <v>109.09090909090909</v>
      </c>
      <c r="E6" s="37">
        <f>C6-D6</f>
        <v>890.90909090909088</v>
      </c>
      <c r="F6" s="39">
        <f>B6*E6</f>
        <v>98000</v>
      </c>
    </row>
    <row r="7" spans="1:6" x14ac:dyDescent="0.2">
      <c r="A7" s="35">
        <v>2</v>
      </c>
      <c r="B7" s="38">
        <v>70</v>
      </c>
      <c r="C7" s="37">
        <f t="shared" ref="C7:C15" si="0">E6</f>
        <v>890.90909090909088</v>
      </c>
      <c r="D7" s="37">
        <f>$B$2/B7</f>
        <v>171.42857142857142</v>
      </c>
      <c r="E7" s="37">
        <f>C7-D7</f>
        <v>719.48051948051943</v>
      </c>
      <c r="F7" s="39">
        <f t="shared" ref="F7:F15" si="1">B7*E7</f>
        <v>50363.63636363636</v>
      </c>
    </row>
    <row r="8" spans="1:6" x14ac:dyDescent="0.2">
      <c r="A8" s="35">
        <v>3</v>
      </c>
      <c r="B8" s="38">
        <v>90</v>
      </c>
      <c r="C8" s="37">
        <f t="shared" si="0"/>
        <v>719.48051948051943</v>
      </c>
      <c r="D8" s="37">
        <f t="shared" ref="D8:D15" si="2">$B$2/B8</f>
        <v>133.33333333333334</v>
      </c>
      <c r="E8" s="37">
        <f t="shared" ref="E8:E15" si="3">C8-D8</f>
        <v>586.14718614718606</v>
      </c>
      <c r="F8" s="39">
        <f t="shared" si="1"/>
        <v>52753.246753246749</v>
      </c>
    </row>
    <row r="9" spans="1:6" x14ac:dyDescent="0.2">
      <c r="A9" s="35">
        <v>4</v>
      </c>
      <c r="B9" s="38">
        <v>120</v>
      </c>
      <c r="C9" s="37">
        <f t="shared" si="0"/>
        <v>586.14718614718606</v>
      </c>
      <c r="D9" s="37">
        <f t="shared" si="2"/>
        <v>100</v>
      </c>
      <c r="E9" s="37">
        <f t="shared" si="3"/>
        <v>486.14718614718606</v>
      </c>
      <c r="F9" s="39">
        <f t="shared" si="1"/>
        <v>58337.662337662325</v>
      </c>
    </row>
    <row r="10" spans="1:6" x14ac:dyDescent="0.2">
      <c r="A10" s="35">
        <v>5</v>
      </c>
      <c r="B10" s="38">
        <v>120</v>
      </c>
      <c r="C10" s="37">
        <f t="shared" si="0"/>
        <v>486.14718614718606</v>
      </c>
      <c r="D10" s="37">
        <f t="shared" si="2"/>
        <v>100</v>
      </c>
      <c r="E10" s="37">
        <f t="shared" si="3"/>
        <v>386.14718614718606</v>
      </c>
      <c r="F10" s="39">
        <f t="shared" si="1"/>
        <v>46337.662337662325</v>
      </c>
    </row>
    <row r="11" spans="1:6" x14ac:dyDescent="0.2">
      <c r="A11" s="35">
        <v>6</v>
      </c>
      <c r="B11" s="38">
        <v>180</v>
      </c>
      <c r="C11" s="37">
        <f t="shared" si="0"/>
        <v>386.14718614718606</v>
      </c>
      <c r="D11" s="37">
        <f t="shared" si="2"/>
        <v>66.666666666666671</v>
      </c>
      <c r="E11" s="37">
        <f t="shared" si="3"/>
        <v>319.48051948051938</v>
      </c>
      <c r="F11" s="39">
        <f t="shared" si="1"/>
        <v>57506.493506493491</v>
      </c>
    </row>
    <row r="12" spans="1:6" x14ac:dyDescent="0.2">
      <c r="A12" s="35">
        <v>7</v>
      </c>
      <c r="B12" s="38">
        <v>200</v>
      </c>
      <c r="C12" s="37">
        <f t="shared" si="0"/>
        <v>319.48051948051938</v>
      </c>
      <c r="D12" s="37">
        <f t="shared" si="2"/>
        <v>60</v>
      </c>
      <c r="E12" s="37">
        <f t="shared" si="3"/>
        <v>259.48051948051938</v>
      </c>
      <c r="F12" s="39">
        <f t="shared" si="1"/>
        <v>51896.103896103872</v>
      </c>
    </row>
    <row r="13" spans="1:6" x14ac:dyDescent="0.2">
      <c r="A13" s="35">
        <v>8</v>
      </c>
      <c r="B13" s="38">
        <v>170</v>
      </c>
      <c r="C13" s="37">
        <f t="shared" si="0"/>
        <v>259.48051948051938</v>
      </c>
      <c r="D13" s="37">
        <f t="shared" si="2"/>
        <v>70.588235294117652</v>
      </c>
      <c r="E13" s="37">
        <f t="shared" si="3"/>
        <v>188.89228418640172</v>
      </c>
      <c r="F13" s="39">
        <f t="shared" si="1"/>
        <v>32111.688311688293</v>
      </c>
    </row>
    <row r="14" spans="1:6" x14ac:dyDescent="0.2">
      <c r="A14" s="35">
        <v>9</v>
      </c>
      <c r="B14" s="38">
        <v>200</v>
      </c>
      <c r="C14" s="37">
        <f t="shared" si="0"/>
        <v>188.89228418640172</v>
      </c>
      <c r="D14" s="37">
        <f t="shared" si="2"/>
        <v>60</v>
      </c>
      <c r="E14" s="37">
        <f t="shared" si="3"/>
        <v>128.89228418640172</v>
      </c>
      <c r="F14" s="39">
        <f t="shared" si="1"/>
        <v>25778.456837280344</v>
      </c>
    </row>
    <row r="15" spans="1:6" x14ac:dyDescent="0.2">
      <c r="A15" s="35">
        <v>10</v>
      </c>
      <c r="B15" s="38">
        <v>260</v>
      </c>
      <c r="C15" s="37">
        <f t="shared" si="0"/>
        <v>128.89228418640172</v>
      </c>
      <c r="D15" s="37">
        <f t="shared" si="2"/>
        <v>46.153846153846153</v>
      </c>
      <c r="E15" s="37">
        <f t="shared" si="3"/>
        <v>82.738438032555564</v>
      </c>
      <c r="F15" s="39">
        <f t="shared" si="1"/>
        <v>21511.993888464447</v>
      </c>
    </row>
    <row r="16" spans="1:6" x14ac:dyDescent="0.2">
      <c r="A16" s="58"/>
      <c r="B16" s="58"/>
      <c r="C16" s="63"/>
      <c r="D16" s="63"/>
      <c r="E16" s="63"/>
      <c r="F16" s="64"/>
    </row>
    <row r="17" spans="1:6" x14ac:dyDescent="0.2">
      <c r="A17" s="20"/>
      <c r="B17" s="20"/>
      <c r="C17" s="20"/>
      <c r="D17" s="20"/>
      <c r="E17" s="20"/>
      <c r="F17" s="20"/>
    </row>
    <row r="18" spans="1:6" x14ac:dyDescent="0.2">
      <c r="A18" s="19" t="s">
        <v>57</v>
      </c>
      <c r="B18" s="20"/>
      <c r="C18" s="20"/>
      <c r="D18" s="20"/>
      <c r="E18" s="20"/>
      <c r="F18" s="20"/>
    </row>
    <row r="19" spans="1:6" x14ac:dyDescent="0.2">
      <c r="A19" s="35" t="s">
        <v>58</v>
      </c>
      <c r="B19" s="41">
        <v>100000</v>
      </c>
      <c r="C19" s="20"/>
      <c r="D19" s="20"/>
      <c r="E19" s="20"/>
      <c r="F19" s="20"/>
    </row>
    <row r="20" spans="1:6" x14ac:dyDescent="0.2">
      <c r="A20" s="35" t="s">
        <v>59</v>
      </c>
      <c r="B20" s="41">
        <v>-12000</v>
      </c>
      <c r="C20" s="20"/>
      <c r="D20" s="20"/>
      <c r="E20" s="20"/>
      <c r="F20" s="20"/>
    </row>
    <row r="21" spans="1:6" x14ac:dyDescent="0.2">
      <c r="A21" s="35" t="s">
        <v>60</v>
      </c>
      <c r="B21" s="45">
        <v>1</v>
      </c>
      <c r="C21" s="20"/>
      <c r="D21" s="20"/>
      <c r="E21" s="20"/>
      <c r="F21" s="20"/>
    </row>
    <row r="22" spans="1:6" x14ac:dyDescent="0.2">
      <c r="A22" s="35" t="s">
        <v>25</v>
      </c>
      <c r="B22" s="36">
        <v>10</v>
      </c>
      <c r="C22" s="20"/>
      <c r="D22" s="20"/>
      <c r="E22" s="20"/>
      <c r="F22" s="20"/>
    </row>
    <row r="23" spans="1:6" x14ac:dyDescent="0.2">
      <c r="A23" s="35" t="s">
        <v>61</v>
      </c>
      <c r="B23" s="46">
        <v>0.08</v>
      </c>
      <c r="C23" s="20"/>
      <c r="D23" s="20"/>
      <c r="E23" s="20"/>
      <c r="F23" s="20"/>
    </row>
    <row r="24" spans="1:6" x14ac:dyDescent="0.2">
      <c r="A24" s="35" t="s">
        <v>21</v>
      </c>
      <c r="B24" s="47" t="s">
        <v>22</v>
      </c>
      <c r="C24" s="20"/>
      <c r="D24" s="20"/>
      <c r="E24" s="20"/>
      <c r="F24" s="20"/>
    </row>
    <row r="25" spans="1:6" x14ac:dyDescent="0.2">
      <c r="A25" s="20"/>
      <c r="B25" s="20"/>
      <c r="C25" s="20"/>
      <c r="D25" s="20"/>
      <c r="E25" s="20"/>
      <c r="F25" s="20"/>
    </row>
    <row r="26" spans="1:6" x14ac:dyDescent="0.2">
      <c r="A26" s="19" t="s">
        <v>26</v>
      </c>
      <c r="B26" s="20"/>
      <c r="C26" s="20"/>
      <c r="D26" s="20"/>
      <c r="E26" s="20"/>
      <c r="F26" s="20"/>
    </row>
    <row r="27" spans="1:6" x14ac:dyDescent="0.2">
      <c r="A27" s="20" t="s">
        <v>62</v>
      </c>
      <c r="B27" s="22">
        <f>B19*(1+B23)^B22+B20*(B21+B23*IF(B24="ja",B21-1,B21+1)/2)*((1+B23)^B22-1)/B23</f>
        <v>42053.750136360613</v>
      </c>
      <c r="C27" s="20"/>
      <c r="D27" s="20"/>
      <c r="E27" s="20"/>
      <c r="F27" s="20"/>
    </row>
    <row r="28" spans="1:6" x14ac:dyDescent="0.2">
      <c r="A28" s="20"/>
      <c r="B28" s="26" t="str">
        <f>IF(OR(B24="ja",B24="Ja"),"bei nachschüssiger Zahlungsweise","bei vorschüssiger Zahlungsweise")</f>
        <v>bei nachschüssiger Zahlungsweise</v>
      </c>
      <c r="C28" s="20"/>
      <c r="D28" s="20"/>
      <c r="E28" s="20"/>
      <c r="F28" s="20"/>
    </row>
    <row r="29" spans="1:6" x14ac:dyDescent="0.2">
      <c r="A29" s="20"/>
      <c r="B29" s="20"/>
      <c r="C29" s="20"/>
      <c r="D29" s="20"/>
      <c r="E29" s="20"/>
      <c r="F29" s="20"/>
    </row>
    <row r="30" spans="1:6" x14ac:dyDescent="0.2">
      <c r="A30" s="20" t="s">
        <v>63</v>
      </c>
      <c r="B30" s="20"/>
      <c r="C30" s="20"/>
      <c r="D30" s="20"/>
      <c r="E30" s="20"/>
      <c r="F30" s="20"/>
    </row>
    <row r="31" spans="1:6" x14ac:dyDescent="0.2">
      <c r="A31" s="62"/>
      <c r="B31" s="20"/>
      <c r="C31" s="20"/>
      <c r="D31" s="20"/>
      <c r="E31" s="20"/>
      <c r="F31" s="20"/>
    </row>
  </sheetData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2" sqref="B2"/>
    </sheetView>
  </sheetViews>
  <sheetFormatPr baseColWidth="10" defaultRowHeight="12.75" x14ac:dyDescent="0.2"/>
  <cols>
    <col min="1" max="1" width="21.5703125" customWidth="1"/>
  </cols>
  <sheetData>
    <row r="1" spans="1:4" x14ac:dyDescent="0.2">
      <c r="A1" s="20"/>
      <c r="B1" s="20"/>
      <c r="C1" s="20"/>
      <c r="D1" s="20"/>
    </row>
    <row r="2" spans="1:4" x14ac:dyDescent="0.2">
      <c r="A2" s="86" t="s">
        <v>91</v>
      </c>
      <c r="B2" s="32">
        <v>100</v>
      </c>
      <c r="C2" s="20"/>
      <c r="D2" s="20"/>
    </row>
    <row r="3" spans="1:4" x14ac:dyDescent="0.2">
      <c r="A3" s="20" t="s">
        <v>81</v>
      </c>
      <c r="B3" s="32">
        <v>105</v>
      </c>
      <c r="C3" s="20"/>
      <c r="D3" s="20"/>
    </row>
    <row r="4" spans="1:4" x14ac:dyDescent="0.2">
      <c r="A4" s="20"/>
      <c r="B4" s="32"/>
      <c r="C4" s="20"/>
      <c r="D4" s="20"/>
    </row>
    <row r="5" spans="1:4" x14ac:dyDescent="0.2">
      <c r="A5" s="75" t="s">
        <v>82</v>
      </c>
      <c r="B5" s="77">
        <f>(B3-B2)/B2</f>
        <v>0.05</v>
      </c>
      <c r="C5" s="20"/>
      <c r="D5" s="20"/>
    </row>
    <row r="6" spans="1:4" x14ac:dyDescent="0.2">
      <c r="A6" s="75"/>
      <c r="B6" s="77"/>
      <c r="C6" s="20"/>
      <c r="D6" s="20"/>
    </row>
    <row r="7" spans="1:4" x14ac:dyDescent="0.2">
      <c r="A7" s="75" t="s">
        <v>83</v>
      </c>
      <c r="B7" s="77">
        <f>LN(B3/B2)</f>
        <v>4.8790164169432049E-2</v>
      </c>
      <c r="C7" s="20"/>
      <c r="D7" s="20"/>
    </row>
    <row r="8" spans="1:4" x14ac:dyDescent="0.2">
      <c r="A8" s="86" t="s">
        <v>90</v>
      </c>
      <c r="B8" s="20"/>
      <c r="C8" s="20"/>
      <c r="D8" s="20"/>
    </row>
    <row r="9" spans="1:4" x14ac:dyDescent="0.2">
      <c r="A9" s="20"/>
      <c r="B9" s="20"/>
      <c r="C9" s="20"/>
      <c r="D9" s="20"/>
    </row>
    <row r="10" spans="1:4" x14ac:dyDescent="0.2">
      <c r="A10" s="20"/>
      <c r="B10" s="20"/>
      <c r="C10" s="20"/>
      <c r="D10" s="20"/>
    </row>
  </sheetData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B5" sqref="B5"/>
    </sheetView>
  </sheetViews>
  <sheetFormatPr baseColWidth="10" defaultRowHeight="12.75" x14ac:dyDescent="0.2"/>
  <cols>
    <col min="3" max="3" width="15.140625" customWidth="1"/>
  </cols>
  <sheetData>
    <row r="1" spans="1:7" x14ac:dyDescent="0.2">
      <c r="A1" s="19" t="s">
        <v>92</v>
      </c>
      <c r="B1" s="20"/>
      <c r="C1" s="20"/>
      <c r="D1" s="20"/>
      <c r="E1" s="20"/>
      <c r="F1" s="20"/>
      <c r="G1" s="20"/>
    </row>
    <row r="2" spans="1:7" x14ac:dyDescent="0.2">
      <c r="A2" s="20"/>
      <c r="B2" s="20"/>
      <c r="C2" s="20"/>
      <c r="D2" s="20"/>
      <c r="E2" s="20"/>
      <c r="F2" s="20"/>
      <c r="G2" s="20"/>
    </row>
    <row r="3" spans="1:7" x14ac:dyDescent="0.2">
      <c r="A3" s="20"/>
      <c r="B3" s="20"/>
      <c r="C3" s="20"/>
      <c r="D3" s="20"/>
      <c r="E3" s="20"/>
      <c r="F3" s="20"/>
      <c r="G3" s="20"/>
    </row>
    <row r="4" spans="1:7" ht="31.5" customHeight="1" x14ac:dyDescent="0.2">
      <c r="A4" s="72" t="s">
        <v>72</v>
      </c>
      <c r="B4" s="73" t="s">
        <v>73</v>
      </c>
      <c r="C4" s="74" t="s">
        <v>74</v>
      </c>
      <c r="D4" s="75"/>
      <c r="E4" s="74" t="s">
        <v>79</v>
      </c>
      <c r="F4" s="20"/>
      <c r="G4" s="20"/>
    </row>
    <row r="5" spans="1:7" x14ac:dyDescent="0.2">
      <c r="A5" s="69">
        <v>42005</v>
      </c>
      <c r="B5" s="76">
        <v>100</v>
      </c>
      <c r="C5" s="70">
        <f>B5</f>
        <v>100</v>
      </c>
      <c r="D5" s="20"/>
      <c r="E5" s="20"/>
      <c r="F5" s="20"/>
      <c r="G5" s="20"/>
    </row>
    <row r="6" spans="1:7" x14ac:dyDescent="0.2">
      <c r="A6" s="69">
        <v>42370</v>
      </c>
      <c r="B6" s="70"/>
      <c r="C6" s="76">
        <v>150</v>
      </c>
      <c r="D6" s="20"/>
      <c r="E6" s="71">
        <f>C6/C5-1</f>
        <v>0.5</v>
      </c>
      <c r="F6" s="20"/>
      <c r="G6" s="20"/>
    </row>
    <row r="7" spans="1:7" x14ac:dyDescent="0.2">
      <c r="A7" s="69">
        <v>42370</v>
      </c>
      <c r="B7" s="76">
        <v>200</v>
      </c>
      <c r="C7" s="70">
        <f>C6+B7</f>
        <v>350</v>
      </c>
      <c r="D7" s="20"/>
      <c r="E7" s="27"/>
      <c r="F7" s="20"/>
      <c r="G7" s="20"/>
    </row>
    <row r="8" spans="1:7" x14ac:dyDescent="0.2">
      <c r="A8" s="69">
        <v>42736</v>
      </c>
      <c r="B8" s="70"/>
      <c r="C8" s="76">
        <v>315</v>
      </c>
      <c r="D8" s="20"/>
      <c r="E8" s="71">
        <f>C8/C7-1</f>
        <v>-9.9999999999999978E-2</v>
      </c>
      <c r="F8" s="20"/>
      <c r="G8" s="20"/>
    </row>
    <row r="9" spans="1:7" x14ac:dyDescent="0.2">
      <c r="A9" s="20"/>
      <c r="B9" s="20"/>
      <c r="C9" s="20"/>
      <c r="D9" s="20"/>
      <c r="E9" s="20"/>
      <c r="F9" s="20"/>
      <c r="G9" s="20"/>
    </row>
    <row r="10" spans="1:7" x14ac:dyDescent="0.2">
      <c r="A10" s="20"/>
      <c r="B10" s="20"/>
      <c r="C10" s="20"/>
      <c r="D10" s="20"/>
      <c r="E10" s="20"/>
      <c r="F10" s="20"/>
      <c r="G10" s="20"/>
    </row>
    <row r="11" spans="1:7" x14ac:dyDescent="0.2">
      <c r="A11" s="20" t="s">
        <v>75</v>
      </c>
      <c r="B11" s="20"/>
      <c r="C11" s="87">
        <f>B31</f>
        <v>3.7154878746336141E-2</v>
      </c>
      <c r="D11" s="20"/>
      <c r="E11" s="20"/>
      <c r="F11" s="20"/>
      <c r="G11" s="20"/>
    </row>
    <row r="12" spans="1:7" x14ac:dyDescent="0.2">
      <c r="A12" s="20" t="s">
        <v>76</v>
      </c>
      <c r="B12" s="20"/>
      <c r="C12" s="87">
        <f>SQRT(C6/B5*C8/C7)-1</f>
        <v>0.16189500386222511</v>
      </c>
      <c r="D12" s="20" t="s">
        <v>77</v>
      </c>
      <c r="E12" s="20"/>
      <c r="F12" s="20"/>
      <c r="G12" s="20"/>
    </row>
    <row r="13" spans="1:7" x14ac:dyDescent="0.2">
      <c r="A13" s="20"/>
      <c r="B13" s="20"/>
      <c r="C13" s="27"/>
      <c r="D13" s="20"/>
      <c r="E13" s="20"/>
      <c r="F13" s="20"/>
      <c r="G13" s="20"/>
    </row>
    <row r="14" spans="1:7" x14ac:dyDescent="0.2">
      <c r="A14" s="20" t="s">
        <v>76</v>
      </c>
      <c r="B14" s="20"/>
      <c r="C14" s="27">
        <f>((C6-B5)/B5+(C8-C7)/C7)*0.5</f>
        <v>0.2</v>
      </c>
      <c r="D14" s="20" t="s">
        <v>78</v>
      </c>
      <c r="E14" s="20"/>
      <c r="F14" s="20"/>
      <c r="G14" s="20"/>
    </row>
    <row r="15" spans="1:7" x14ac:dyDescent="0.2">
      <c r="A15" s="20"/>
      <c r="B15" s="20"/>
      <c r="C15" s="20"/>
      <c r="D15" s="20"/>
      <c r="E15" s="20"/>
      <c r="F15" s="20"/>
      <c r="G15" s="20"/>
    </row>
    <row r="16" spans="1:7" x14ac:dyDescent="0.2">
      <c r="A16" s="20"/>
      <c r="B16" s="20"/>
      <c r="C16" s="20"/>
      <c r="D16" s="20"/>
      <c r="E16" s="20"/>
      <c r="F16" s="20"/>
      <c r="G16" s="20"/>
    </row>
    <row r="20" spans="1:3" x14ac:dyDescent="0.2">
      <c r="A20" t="s">
        <v>80</v>
      </c>
    </row>
    <row r="21" spans="1:3" x14ac:dyDescent="0.2">
      <c r="B21" s="66">
        <v>0.01</v>
      </c>
      <c r="C21" s="67">
        <f>$B$5*(1+B21)^2+$B$7*(1+B21)-$C$8</f>
        <v>-10.990000000000009</v>
      </c>
    </row>
    <row r="22" spans="1:3" x14ac:dyDescent="0.2">
      <c r="B22" s="66">
        <v>0.5</v>
      </c>
      <c r="C22" s="67">
        <f>$B$5*(1+B22)^2+$B$7*(1+B22)-$C$8</f>
        <v>210</v>
      </c>
    </row>
    <row r="23" spans="1:3" x14ac:dyDescent="0.2">
      <c r="B23" s="68">
        <f>IF(ABS(C22-C21)&lt;0.0000001,B22,B22+(B21-B22)*(C22)/(C22-C21))</f>
        <v>3.4368070953436858E-2</v>
      </c>
      <c r="C23" s="67">
        <f t="shared" ref="C23:C31" si="0">$B$5*(1+B23)^2+$B$7*(1+B23)-$C$8</f>
        <v>-1.1346551885192184</v>
      </c>
    </row>
    <row r="24" spans="1:3" x14ac:dyDescent="0.2">
      <c r="B24" s="68">
        <f t="shared" ref="B24:B31" si="1">IF(ABS(C23-C22)&lt;0.0000001,B23,B23+(B22-B23)*(C23)/(C23-C22))</f>
        <v>3.6870415647921782E-2</v>
      </c>
      <c r="C24" s="67">
        <f t="shared" si="0"/>
        <v>-0.11589098582624047</v>
      </c>
    </row>
    <row r="25" spans="1:3" x14ac:dyDescent="0.2">
      <c r="B25" s="68">
        <f t="shared" si="1"/>
        <v>3.7155073464474761E-2</v>
      </c>
      <c r="C25" s="67">
        <f t="shared" si="0"/>
        <v>7.933420494055099E-5</v>
      </c>
    </row>
    <row r="26" spans="1:3" x14ac:dyDescent="0.2">
      <c r="B26" s="68">
        <f t="shared" si="1"/>
        <v>3.7154878732740378E-2</v>
      </c>
      <c r="C26" s="67">
        <f t="shared" si="0"/>
        <v>-5.5393343245668802E-9</v>
      </c>
    </row>
    <row r="27" spans="1:3" x14ac:dyDescent="0.2">
      <c r="B27" s="68">
        <f t="shared" si="1"/>
        <v>3.7154878746336141E-2</v>
      </c>
      <c r="C27" s="67">
        <f t="shared" si="0"/>
        <v>0</v>
      </c>
    </row>
    <row r="28" spans="1:3" x14ac:dyDescent="0.2">
      <c r="B28" s="68">
        <f t="shared" si="1"/>
        <v>3.7154878746336141E-2</v>
      </c>
      <c r="C28" s="67">
        <f t="shared" si="0"/>
        <v>0</v>
      </c>
    </row>
    <row r="29" spans="1:3" x14ac:dyDescent="0.2">
      <c r="B29" s="68">
        <f t="shared" si="1"/>
        <v>3.7154878746336141E-2</v>
      </c>
      <c r="C29" s="67">
        <f t="shared" si="0"/>
        <v>0</v>
      </c>
    </row>
    <row r="30" spans="1:3" x14ac:dyDescent="0.2">
      <c r="B30" s="68">
        <f t="shared" si="1"/>
        <v>3.7154878746336141E-2</v>
      </c>
      <c r="C30" s="67">
        <f t="shared" si="0"/>
        <v>0</v>
      </c>
    </row>
    <row r="31" spans="1:3" x14ac:dyDescent="0.2">
      <c r="B31" s="68">
        <f t="shared" si="1"/>
        <v>3.7154878746336141E-2</v>
      </c>
      <c r="C31" s="67">
        <f t="shared" si="0"/>
        <v>0</v>
      </c>
    </row>
  </sheetData>
  <phoneticPr fontId="5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C3" sqref="C3"/>
    </sheetView>
  </sheetViews>
  <sheetFormatPr baseColWidth="10" defaultRowHeight="12.75" x14ac:dyDescent="0.2"/>
  <cols>
    <col min="1" max="1" width="8" style="2" customWidth="1"/>
    <col min="2" max="2" width="13.7109375" style="2" customWidth="1"/>
    <col min="3" max="3" width="15" style="2" customWidth="1"/>
    <col min="4" max="4" width="11.42578125" style="2"/>
    <col min="5" max="5" width="18" style="2" customWidth="1"/>
    <col min="6" max="16384" width="11.42578125" style="2"/>
  </cols>
  <sheetData>
    <row r="1" spans="1:9" x14ac:dyDescent="0.2">
      <c r="A1" s="5" t="s">
        <v>0</v>
      </c>
      <c r="B1" s="6"/>
      <c r="C1" s="6"/>
      <c r="D1" s="6"/>
      <c r="E1" s="5" t="s">
        <v>1</v>
      </c>
      <c r="F1" s="6"/>
      <c r="G1" s="6"/>
      <c r="H1" s="6"/>
    </row>
    <row r="2" spans="1:9" x14ac:dyDescent="0.2">
      <c r="A2" s="8" t="s">
        <v>2</v>
      </c>
      <c r="B2" s="9"/>
      <c r="C2" s="17">
        <v>1000</v>
      </c>
      <c r="D2" s="6"/>
      <c r="E2" s="6"/>
      <c r="F2" s="59" t="s">
        <v>64</v>
      </c>
      <c r="G2" s="59" t="s">
        <v>65</v>
      </c>
      <c r="H2" s="6"/>
    </row>
    <row r="3" spans="1:9" x14ac:dyDescent="0.2">
      <c r="A3" s="54" t="s">
        <v>5</v>
      </c>
      <c r="B3" s="9"/>
      <c r="C3" s="18">
        <v>0.06</v>
      </c>
      <c r="D3" s="6"/>
      <c r="E3" s="13" t="s">
        <v>6</v>
      </c>
      <c r="F3" s="15">
        <v>0.05</v>
      </c>
      <c r="G3" s="15">
        <v>0</v>
      </c>
      <c r="H3" s="6"/>
    </row>
    <row r="4" spans="1:9" x14ac:dyDescent="0.2">
      <c r="A4" s="8" t="s">
        <v>6</v>
      </c>
      <c r="B4" s="9"/>
      <c r="C4" s="18">
        <v>0.05</v>
      </c>
      <c r="D4" s="6"/>
      <c r="E4" s="13" t="s">
        <v>7</v>
      </c>
      <c r="F4" s="16">
        <v>6.0000000000000001E-3</v>
      </c>
      <c r="G4" s="16">
        <v>2.5000000000000001E-2</v>
      </c>
      <c r="H4" s="6"/>
    </row>
    <row r="5" spans="1:9" x14ac:dyDescent="0.2">
      <c r="A5" s="8" t="s">
        <v>8</v>
      </c>
      <c r="B5" s="9"/>
      <c r="C5" s="18">
        <v>0</v>
      </c>
      <c r="D5" s="6"/>
      <c r="E5" s="13" t="s">
        <v>9</v>
      </c>
      <c r="F5" s="15">
        <v>1</v>
      </c>
      <c r="G5" s="56">
        <v>1</v>
      </c>
      <c r="H5" s="6"/>
    </row>
    <row r="6" spans="1:9" x14ac:dyDescent="0.2">
      <c r="A6" s="6"/>
      <c r="B6" s="6"/>
      <c r="C6" s="6"/>
      <c r="D6" s="6"/>
      <c r="E6" s="55" t="s">
        <v>10</v>
      </c>
      <c r="F6" s="15">
        <v>0.12</v>
      </c>
      <c r="G6" s="56">
        <v>0.12</v>
      </c>
      <c r="H6" s="6"/>
    </row>
    <row r="7" spans="1:9" x14ac:dyDescent="0.2">
      <c r="A7" s="8"/>
      <c r="B7" s="9" t="s">
        <v>11</v>
      </c>
      <c r="C7" s="10"/>
      <c r="D7" s="6"/>
      <c r="E7" s="8"/>
      <c r="F7" s="9" t="s">
        <v>11</v>
      </c>
      <c r="G7" s="10"/>
      <c r="H7" s="49"/>
    </row>
    <row r="8" spans="1:9" ht="26.25" customHeight="1" x14ac:dyDescent="0.2">
      <c r="A8" s="11" t="s">
        <v>12</v>
      </c>
      <c r="B8" s="11" t="s">
        <v>13</v>
      </c>
      <c r="C8" s="11" t="s">
        <v>14</v>
      </c>
      <c r="D8" s="6"/>
      <c r="E8" s="12" t="s">
        <v>15</v>
      </c>
      <c r="F8" s="53" t="s">
        <v>66</v>
      </c>
      <c r="G8" s="53" t="s">
        <v>67</v>
      </c>
      <c r="H8" s="60" t="s">
        <v>68</v>
      </c>
      <c r="I8" s="60" t="s">
        <v>69</v>
      </c>
    </row>
    <row r="9" spans="1:9" x14ac:dyDescent="0.2">
      <c r="A9" s="13">
        <v>0</v>
      </c>
      <c r="B9" s="57">
        <f>$C$2/(1+$C$4)*(1-$C$5)</f>
        <v>952.38095238095229</v>
      </c>
      <c r="C9" s="13"/>
      <c r="D9" s="6"/>
      <c r="E9" s="13">
        <v>0</v>
      </c>
      <c r="F9" s="14">
        <f>F5/(1+F3)</f>
        <v>0.95238095238095233</v>
      </c>
      <c r="G9" s="14">
        <f>G5/(1+G3)</f>
        <v>1</v>
      </c>
      <c r="H9" s="13"/>
      <c r="I9" s="13"/>
    </row>
    <row r="10" spans="1:9" x14ac:dyDescent="0.2">
      <c r="A10" s="13">
        <f t="shared" ref="A10:A19" si="0">A9+1</f>
        <v>1</v>
      </c>
      <c r="B10" s="57">
        <f t="shared" ref="B10:B19" si="1">B9*(1+$C$3)</f>
        <v>1009.5238095238095</v>
      </c>
      <c r="C10" s="14">
        <f t="shared" ref="C10:C19" si="2">(B10/$C$2)^(1/A10)-1</f>
        <v>9.52380952380949E-3</v>
      </c>
      <c r="D10" s="6"/>
      <c r="E10" s="13">
        <v>1</v>
      </c>
      <c r="F10" s="14">
        <f>F5/(1+$F$3)*(1-$F$4)*(1+F6)</f>
        <v>1.0602666666666667</v>
      </c>
      <c r="G10" s="14">
        <f>G5/(1+$G$3)*(1-$G$4)*(1+$G$6)</f>
        <v>1.0920000000000001</v>
      </c>
      <c r="H10" s="61">
        <f>(F10/$F$5)^(1/$E10)-1</f>
        <v>6.0266666666666691E-2</v>
      </c>
      <c r="I10" s="61">
        <f>(G10/$F$5)^(1/$E10)-1</f>
        <v>9.2000000000000082E-2</v>
      </c>
    </row>
    <row r="11" spans="1:9" x14ac:dyDescent="0.2">
      <c r="A11" s="13">
        <f t="shared" si="0"/>
        <v>2</v>
      </c>
      <c r="B11" s="57">
        <f t="shared" si="1"/>
        <v>1070.0952380952381</v>
      </c>
      <c r="C11" s="14">
        <f t="shared" si="2"/>
        <v>3.4454077325445143E-2</v>
      </c>
      <c r="D11" s="6"/>
      <c r="E11" s="13">
        <v>2</v>
      </c>
      <c r="F11" s="14">
        <f t="shared" ref="F11:F29" si="3">F10*(1-F$4)*(1+$F$6)</f>
        <v>1.1803736746666669</v>
      </c>
      <c r="G11" s="14">
        <f t="shared" ref="G11:G29" si="4">G10*(1-G$4)*(1+$G$6)</f>
        <v>1.1924640000000002</v>
      </c>
      <c r="H11" s="61">
        <f t="shared" ref="H11:I26" si="5">(F11/$F$5)^(1/$E11)-1</f>
        <v>8.6450033212143174E-2</v>
      </c>
      <c r="I11" s="61">
        <f t="shared" si="5"/>
        <v>9.2000000000000082E-2</v>
      </c>
    </row>
    <row r="12" spans="1:9" x14ac:dyDescent="0.2">
      <c r="A12" s="13">
        <f t="shared" si="0"/>
        <v>3</v>
      </c>
      <c r="B12" s="57">
        <f t="shared" si="1"/>
        <v>1134.3009523809524</v>
      </c>
      <c r="C12" s="14">
        <f t="shared" si="2"/>
        <v>4.2900235614568905E-2</v>
      </c>
      <c r="D12" s="6"/>
      <c r="E12" s="13">
        <v>3</v>
      </c>
      <c r="F12" s="14">
        <f t="shared" si="3"/>
        <v>1.314086404532907</v>
      </c>
      <c r="G12" s="14">
        <f t="shared" si="4"/>
        <v>1.3021706880000004</v>
      </c>
      <c r="H12" s="61">
        <f t="shared" si="5"/>
        <v>9.5320730476402993E-2</v>
      </c>
      <c r="I12" s="61">
        <f t="shared" si="5"/>
        <v>9.2000000000000082E-2</v>
      </c>
    </row>
    <row r="13" spans="1:9" x14ac:dyDescent="0.2">
      <c r="A13" s="13">
        <f t="shared" si="0"/>
        <v>4</v>
      </c>
      <c r="B13" s="57">
        <f t="shared" si="1"/>
        <v>1202.3590095238096</v>
      </c>
      <c r="C13" s="14">
        <f t="shared" si="2"/>
        <v>4.7149140268458511E-2</v>
      </c>
      <c r="D13" s="6"/>
      <c r="E13" s="13">
        <v>4</v>
      </c>
      <c r="F13" s="14">
        <f t="shared" si="3"/>
        <v>1.4629461124383949</v>
      </c>
      <c r="G13" s="14">
        <f t="shared" si="4"/>
        <v>1.4219703912960004</v>
      </c>
      <c r="H13" s="61">
        <f t="shared" si="5"/>
        <v>9.9783202715159947E-2</v>
      </c>
      <c r="I13" s="61">
        <f t="shared" si="5"/>
        <v>9.2000000000000082E-2</v>
      </c>
    </row>
    <row r="14" spans="1:9" x14ac:dyDescent="0.2">
      <c r="A14" s="13">
        <f t="shared" si="0"/>
        <v>5</v>
      </c>
      <c r="B14" s="57">
        <f t="shared" si="1"/>
        <v>1274.5005500952382</v>
      </c>
      <c r="C14" s="14">
        <f t="shared" si="2"/>
        <v>4.9706787624074211E-2</v>
      </c>
      <c r="D14" s="6"/>
      <c r="E14" s="13">
        <v>5</v>
      </c>
      <c r="F14" s="14">
        <f t="shared" si="3"/>
        <v>1.6286686480554164</v>
      </c>
      <c r="G14" s="14">
        <f t="shared" si="4"/>
        <v>1.5527916672952327</v>
      </c>
      <c r="H14" s="61">
        <f t="shared" si="5"/>
        <v>0.10246940804351823</v>
      </c>
      <c r="I14" s="61">
        <f t="shared" si="5"/>
        <v>9.2000000000000082E-2</v>
      </c>
    </row>
    <row r="15" spans="1:9" x14ac:dyDescent="0.2">
      <c r="A15" s="13">
        <f t="shared" si="0"/>
        <v>6</v>
      </c>
      <c r="B15" s="57">
        <f t="shared" si="1"/>
        <v>1350.9705831009526</v>
      </c>
      <c r="C15" s="14">
        <f t="shared" si="2"/>
        <v>5.1415355485853187E-2</v>
      </c>
      <c r="D15" s="6"/>
      <c r="E15" s="13">
        <v>6</v>
      </c>
      <c r="F15" s="14">
        <f t="shared" si="3"/>
        <v>1.8131642325071342</v>
      </c>
      <c r="G15" s="14">
        <f t="shared" si="4"/>
        <v>1.6956485006863942</v>
      </c>
      <c r="H15" s="61">
        <f t="shared" si="5"/>
        <v>0.10426385561819873</v>
      </c>
      <c r="I15" s="61">
        <f t="shared" si="5"/>
        <v>9.2000000000000082E-2</v>
      </c>
    </row>
    <row r="16" spans="1:9" x14ac:dyDescent="0.2">
      <c r="A16" s="13">
        <f t="shared" si="0"/>
        <v>7</v>
      </c>
      <c r="B16" s="57">
        <f t="shared" si="1"/>
        <v>1432.0288180870098</v>
      </c>
      <c r="C16" s="14">
        <f t="shared" si="2"/>
        <v>5.2637463472920976E-2</v>
      </c>
      <c r="D16" s="6"/>
      <c r="E16" s="13">
        <v>7</v>
      </c>
      <c r="F16" s="14">
        <f t="shared" si="3"/>
        <v>2.0185594767655424</v>
      </c>
      <c r="G16" s="14">
        <f t="shared" si="4"/>
        <v>1.8516481627495425</v>
      </c>
      <c r="H16" s="61">
        <f t="shared" si="5"/>
        <v>0.10554739182559758</v>
      </c>
      <c r="I16" s="61">
        <f t="shared" si="5"/>
        <v>9.2000000000000082E-2</v>
      </c>
    </row>
    <row r="17" spans="1:9" x14ac:dyDescent="0.2">
      <c r="A17" s="13">
        <f t="shared" si="0"/>
        <v>8</v>
      </c>
      <c r="B17" s="57">
        <f t="shared" si="1"/>
        <v>1517.9505471722305</v>
      </c>
      <c r="C17" s="14">
        <f t="shared" si="2"/>
        <v>5.3554976583835456E-2</v>
      </c>
      <c r="D17" s="6"/>
      <c r="E17" s="13">
        <v>8</v>
      </c>
      <c r="F17" s="14">
        <f t="shared" si="3"/>
        <v>2.2472218942935434</v>
      </c>
      <c r="G17" s="14">
        <f t="shared" si="4"/>
        <v>2.0219997937225003</v>
      </c>
      <c r="H17" s="61">
        <f t="shared" si="5"/>
        <v>0.10651102295401182</v>
      </c>
      <c r="I17" s="61">
        <f t="shared" si="5"/>
        <v>9.2000000000000082E-2</v>
      </c>
    </row>
    <row r="18" spans="1:9" x14ac:dyDescent="0.2">
      <c r="A18" s="13">
        <f t="shared" si="0"/>
        <v>9</v>
      </c>
      <c r="B18" s="57">
        <f t="shared" si="1"/>
        <v>1609.0275800025645</v>
      </c>
      <c r="C18" s="14">
        <f t="shared" si="2"/>
        <v>5.4269150759377105E-2</v>
      </c>
      <c r="D18" s="6"/>
      <c r="E18" s="13">
        <v>9</v>
      </c>
      <c r="F18" s="14">
        <f t="shared" si="3"/>
        <v>2.5017871904791158</v>
      </c>
      <c r="G18" s="14">
        <f t="shared" si="4"/>
        <v>2.2080237747449702</v>
      </c>
      <c r="H18" s="61">
        <f t="shared" si="5"/>
        <v>0.10726109448811272</v>
      </c>
      <c r="I18" s="61">
        <f t="shared" si="5"/>
        <v>9.2000000000000082E-2</v>
      </c>
    </row>
    <row r="19" spans="1:9" x14ac:dyDescent="0.2">
      <c r="A19" s="13">
        <f t="shared" si="0"/>
        <v>10</v>
      </c>
      <c r="B19" s="57">
        <f t="shared" si="1"/>
        <v>1705.5692348027185</v>
      </c>
      <c r="C19" s="14">
        <f t="shared" si="2"/>
        <v>5.484083864890188E-2</v>
      </c>
      <c r="D19" s="6"/>
      <c r="E19" s="13">
        <v>10</v>
      </c>
      <c r="F19" s="14">
        <f t="shared" si="3"/>
        <v>2.7851896434165901</v>
      </c>
      <c r="G19" s="14">
        <f t="shared" si="4"/>
        <v>2.4111619620215077</v>
      </c>
      <c r="H19" s="61">
        <f t="shared" si="5"/>
        <v>0.10786151778400899</v>
      </c>
      <c r="I19" s="61">
        <f t="shared" si="5"/>
        <v>9.2000000000000082E-2</v>
      </c>
    </row>
    <row r="20" spans="1:9" x14ac:dyDescent="0.2">
      <c r="A20" s="50"/>
      <c r="B20" s="51"/>
      <c r="C20" s="52"/>
      <c r="D20" s="6"/>
      <c r="E20" s="13">
        <v>11</v>
      </c>
      <c r="F20" s="14">
        <f t="shared" si="3"/>
        <v>3.100695926222822</v>
      </c>
      <c r="G20" s="14">
        <f t="shared" si="4"/>
        <v>2.6329888625274864</v>
      </c>
      <c r="H20" s="61">
        <f t="shared" si="5"/>
        <v>0.10835301537098441</v>
      </c>
      <c r="I20" s="61">
        <f t="shared" si="5"/>
        <v>9.2000000000000082E-2</v>
      </c>
    </row>
    <row r="21" spans="1:9" x14ac:dyDescent="0.2">
      <c r="A21" s="5">
        <f>LN(2*(1+C4)/(1-C5))/LN(1+C3)</f>
        <v>12.732988631789608</v>
      </c>
      <c r="B21" s="49" t="s">
        <v>18</v>
      </c>
      <c r="C21" s="52"/>
      <c r="D21" s="6"/>
      <c r="E21" s="13">
        <v>12</v>
      </c>
      <c r="F21" s="14">
        <f t="shared" si="3"/>
        <v>3.4519427607453435</v>
      </c>
      <c r="G21" s="14">
        <f t="shared" si="4"/>
        <v>2.8752238378800157</v>
      </c>
      <c r="H21" s="61">
        <f t="shared" si="5"/>
        <v>0.10876276325579615</v>
      </c>
      <c r="I21" s="61">
        <f t="shared" si="5"/>
        <v>9.2000000000000082E-2</v>
      </c>
    </row>
    <row r="22" spans="1:9" x14ac:dyDescent="0.2">
      <c r="A22" s="49" t="s">
        <v>19</v>
      </c>
      <c r="B22" s="49"/>
      <c r="C22" s="6"/>
      <c r="D22" s="6"/>
      <c r="E22" s="13">
        <v>13</v>
      </c>
      <c r="F22" s="14">
        <f t="shared" si="3"/>
        <v>3.8429788366825766</v>
      </c>
      <c r="G22" s="14">
        <f t="shared" si="4"/>
        <v>3.1397444309649774</v>
      </c>
      <c r="H22" s="61">
        <f t="shared" si="5"/>
        <v>0.10910959131798981</v>
      </c>
      <c r="I22" s="61">
        <f t="shared" si="5"/>
        <v>9.2000000000000082E-2</v>
      </c>
    </row>
    <row r="23" spans="1:9" x14ac:dyDescent="0.2">
      <c r="A23" s="6"/>
      <c r="B23" s="6"/>
      <c r="C23" s="6"/>
      <c r="D23" s="6"/>
      <c r="E23" s="13">
        <v>14</v>
      </c>
      <c r="F23" s="14">
        <f t="shared" si="3"/>
        <v>4.278311479301979</v>
      </c>
      <c r="G23" s="14">
        <f t="shared" si="4"/>
        <v>3.4286009186137556</v>
      </c>
      <c r="H23" s="61">
        <f t="shared" si="5"/>
        <v>0.10940695886207674</v>
      </c>
      <c r="I23" s="61">
        <f t="shared" si="5"/>
        <v>9.2000000000000082E-2</v>
      </c>
    </row>
    <row r="24" spans="1:9" x14ac:dyDescent="0.2">
      <c r="A24" s="6"/>
      <c r="B24" s="6"/>
      <c r="C24" s="6"/>
      <c r="D24" s="6"/>
      <c r="E24" s="13">
        <v>15</v>
      </c>
      <c r="F24" s="14">
        <f t="shared" si="3"/>
        <v>4.7629586036773075</v>
      </c>
      <c r="G24" s="14">
        <f t="shared" si="4"/>
        <v>3.7440322031262214</v>
      </c>
      <c r="H24" s="61">
        <f t="shared" si="5"/>
        <v>0.10966474189087783</v>
      </c>
      <c r="I24" s="61">
        <f t="shared" si="5"/>
        <v>9.2000000000000082E-2</v>
      </c>
    </row>
    <row r="25" spans="1:9" x14ac:dyDescent="0.2">
      <c r="A25" s="6"/>
      <c r="B25" s="6"/>
      <c r="C25" s="6"/>
      <c r="D25" s="6"/>
      <c r="E25" s="13">
        <v>16</v>
      </c>
      <c r="F25" s="14">
        <f t="shared" si="3"/>
        <v>5.3025065543018739</v>
      </c>
      <c r="G25" s="14">
        <f t="shared" si="4"/>
        <v>4.0884831658138339</v>
      </c>
      <c r="H25" s="61">
        <f t="shared" si="5"/>
        <v>0.10989035117629631</v>
      </c>
      <c r="I25" s="61">
        <f t="shared" si="5"/>
        <v>9.2000000000000082E-2</v>
      </c>
    </row>
    <row r="26" spans="1:9" x14ac:dyDescent="0.2">
      <c r="A26" s="6"/>
      <c r="B26" s="6"/>
      <c r="C26" s="6"/>
      <c r="D26" s="6"/>
      <c r="E26" s="13">
        <v>17</v>
      </c>
      <c r="F26" s="14">
        <f t="shared" si="3"/>
        <v>5.9031744967731914</v>
      </c>
      <c r="G26" s="14">
        <f t="shared" si="4"/>
        <v>4.4646236170687068</v>
      </c>
      <c r="H26" s="61">
        <f t="shared" si="5"/>
        <v>0.11008945628469413</v>
      </c>
      <c r="I26" s="61">
        <f t="shared" si="5"/>
        <v>9.2000000000000082E-2</v>
      </c>
    </row>
    <row r="27" spans="1:9" x14ac:dyDescent="0.2">
      <c r="A27" s="6"/>
      <c r="B27" s="6"/>
      <c r="C27" s="6"/>
      <c r="D27" s="6"/>
      <c r="E27" s="13">
        <v>18</v>
      </c>
      <c r="F27" s="14">
        <f t="shared" si="3"/>
        <v>6.5718861037676595</v>
      </c>
      <c r="G27" s="14">
        <f t="shared" si="4"/>
        <v>4.8753689898390284</v>
      </c>
      <c r="H27" s="61">
        <f t="shared" ref="H27:I29" si="6">(F27/$F$5)^(1/$E27)-1</f>
        <v>0.11026646858838629</v>
      </c>
      <c r="I27" s="61">
        <f t="shared" si="6"/>
        <v>9.2000000000000082E-2</v>
      </c>
    </row>
    <row r="28" spans="1:9" x14ac:dyDescent="0.2">
      <c r="A28" s="6"/>
      <c r="B28" s="6"/>
      <c r="C28" s="6"/>
      <c r="D28" s="6"/>
      <c r="E28" s="13">
        <v>19</v>
      </c>
      <c r="F28" s="14">
        <f t="shared" si="3"/>
        <v>7.3163493616024606</v>
      </c>
      <c r="G28" s="14">
        <f t="shared" si="4"/>
        <v>5.3239029369042195</v>
      </c>
      <c r="H28" s="61">
        <f t="shared" si="6"/>
        <v>0.11042487194348927</v>
      </c>
      <c r="I28" s="61">
        <f t="shared" si="6"/>
        <v>9.2000000000000082E-2</v>
      </c>
    </row>
    <row r="29" spans="1:9" x14ac:dyDescent="0.2">
      <c r="A29" s="6"/>
      <c r="B29" s="6"/>
      <c r="C29" s="6"/>
      <c r="D29" s="6"/>
      <c r="E29" s="13">
        <v>20</v>
      </c>
      <c r="F29" s="14">
        <f t="shared" si="3"/>
        <v>8.1451454172847875</v>
      </c>
      <c r="G29" s="14">
        <f t="shared" si="4"/>
        <v>5.8137020070994083</v>
      </c>
      <c r="H29" s="61">
        <f t="shared" si="6"/>
        <v>0.11056745428568249</v>
      </c>
      <c r="I29" s="61">
        <f t="shared" si="6"/>
        <v>9.2000000000000082E-2</v>
      </c>
    </row>
    <row r="30" spans="1:9" x14ac:dyDescent="0.2">
      <c r="A30" s="6"/>
      <c r="B30" s="6"/>
      <c r="C30" s="6"/>
      <c r="D30" s="6"/>
      <c r="E30" s="6"/>
      <c r="F30" s="6"/>
      <c r="G30" s="6"/>
      <c r="H30" s="6"/>
    </row>
    <row r="31" spans="1:9" x14ac:dyDescent="0.2">
      <c r="A31" s="6"/>
      <c r="B31" s="6"/>
      <c r="C31" s="6"/>
      <c r="D31" s="6"/>
      <c r="E31" s="6"/>
      <c r="F31" s="6"/>
      <c r="G31" s="6"/>
      <c r="H31" s="6"/>
    </row>
    <row r="32" spans="1:9" x14ac:dyDescent="0.2">
      <c r="A32" s="6"/>
      <c r="B32" s="6"/>
      <c r="C32" s="6"/>
      <c r="D32" s="6"/>
      <c r="E32" s="6"/>
      <c r="F32" s="6"/>
      <c r="G32" s="6"/>
      <c r="H32" s="6"/>
    </row>
    <row r="33" spans="1:8" x14ac:dyDescent="0.2">
      <c r="A33" s="6"/>
      <c r="B33" s="6"/>
      <c r="C33" s="6"/>
      <c r="D33" s="6"/>
      <c r="E33" s="6"/>
      <c r="F33" s="6"/>
      <c r="G33" s="6"/>
      <c r="H33" s="6"/>
    </row>
    <row r="34" spans="1:8" x14ac:dyDescent="0.2">
      <c r="A34" s="6"/>
      <c r="B34" s="6"/>
      <c r="C34" s="6"/>
      <c r="D34" s="6"/>
      <c r="E34" s="6"/>
      <c r="F34" s="6"/>
      <c r="G34" s="6"/>
      <c r="H34" s="6"/>
    </row>
    <row r="35" spans="1:8" x14ac:dyDescent="0.2">
      <c r="A35" s="6"/>
      <c r="B35" s="6"/>
      <c r="C35" s="6"/>
      <c r="D35" s="6"/>
      <c r="E35" s="6"/>
      <c r="F35" s="6"/>
      <c r="G35" s="6"/>
      <c r="H35" s="6"/>
    </row>
    <row r="36" spans="1:8" x14ac:dyDescent="0.2">
      <c r="A36" s="6"/>
      <c r="B36" s="6"/>
      <c r="C36" s="6"/>
      <c r="D36" s="6"/>
      <c r="E36" s="6"/>
      <c r="F36" s="6"/>
      <c r="G36" s="6"/>
      <c r="H36" s="6"/>
    </row>
    <row r="37" spans="1:8" x14ac:dyDescent="0.2">
      <c r="A37" s="6"/>
      <c r="B37" s="6"/>
      <c r="C37" s="6"/>
      <c r="D37" s="6"/>
      <c r="E37" s="6"/>
      <c r="F37" s="6"/>
      <c r="G37" s="6"/>
      <c r="H37" s="6"/>
    </row>
    <row r="38" spans="1:8" x14ac:dyDescent="0.2">
      <c r="A38" s="6"/>
      <c r="B38" s="6"/>
      <c r="C38" s="6"/>
      <c r="D38" s="6"/>
      <c r="E38" s="6"/>
      <c r="F38" s="6"/>
      <c r="G38" s="6"/>
      <c r="H38" s="6"/>
    </row>
    <row r="39" spans="1:8" x14ac:dyDescent="0.2">
      <c r="A39" s="6"/>
      <c r="B39" s="6"/>
      <c r="C39" s="6"/>
      <c r="D39" s="6"/>
      <c r="E39" s="6"/>
      <c r="F39" s="6"/>
      <c r="G39" s="6"/>
      <c r="H39" s="6"/>
    </row>
  </sheetData>
  <phoneticPr fontId="5" type="noConversion"/>
  <pageMargins left="0.78740157499999996" right="0.78740157499999996" top="0.984251969" bottom="0.984251969" header="0.51181102300000003" footer="0.51181102300000003"/>
  <pageSetup paperSize="9" orientation="portrait" horizontalDpi="4294967292" verticalDpi="300" r:id="rId1"/>
  <headerFooter alignWithMargins="0">
    <oddHeader>&amp;C&amp;F      &amp;A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C2" sqref="C2"/>
    </sheetView>
  </sheetViews>
  <sheetFormatPr baseColWidth="10" defaultRowHeight="12.75" x14ac:dyDescent="0.2"/>
  <cols>
    <col min="1" max="1" width="8" style="2" customWidth="1"/>
    <col min="2" max="2" width="13.7109375" style="2" customWidth="1"/>
    <col min="3" max="3" width="15" style="2" customWidth="1"/>
    <col min="4" max="4" width="11.42578125" style="2"/>
    <col min="5" max="5" width="18" style="2" customWidth="1"/>
    <col min="6" max="16384" width="11.42578125" style="2"/>
  </cols>
  <sheetData>
    <row r="1" spans="1:8" x14ac:dyDescent="0.2">
      <c r="A1" s="5" t="s">
        <v>0</v>
      </c>
      <c r="B1" s="6"/>
      <c r="C1" s="6"/>
      <c r="D1" s="6"/>
      <c r="E1" s="5" t="s">
        <v>1</v>
      </c>
      <c r="F1" s="6"/>
      <c r="G1" s="6"/>
      <c r="H1" s="6"/>
    </row>
    <row r="2" spans="1:8" x14ac:dyDescent="0.2">
      <c r="A2" s="8" t="s">
        <v>2</v>
      </c>
      <c r="B2" s="9"/>
      <c r="C2" s="17">
        <v>1000</v>
      </c>
      <c r="D2" s="6"/>
      <c r="E2" s="6"/>
      <c r="F2" s="59" t="s">
        <v>70</v>
      </c>
      <c r="G2" s="59" t="s">
        <v>71</v>
      </c>
      <c r="H2" s="6"/>
    </row>
    <row r="3" spans="1:8" x14ac:dyDescent="0.2">
      <c r="A3" s="54" t="s">
        <v>5</v>
      </c>
      <c r="B3" s="9"/>
      <c r="C3" s="18">
        <v>0.12</v>
      </c>
      <c r="D3" s="6"/>
      <c r="E3" s="13" t="s">
        <v>6</v>
      </c>
      <c r="F3" s="15">
        <v>0.05</v>
      </c>
      <c r="G3" s="15">
        <v>0</v>
      </c>
      <c r="H3" s="6"/>
    </row>
    <row r="4" spans="1:8" x14ac:dyDescent="0.2">
      <c r="A4" s="8" t="s">
        <v>6</v>
      </c>
      <c r="B4" s="9"/>
      <c r="C4" s="18">
        <v>0.05</v>
      </c>
      <c r="D4" s="6"/>
      <c r="E4" s="13" t="s">
        <v>7</v>
      </c>
      <c r="F4" s="16">
        <v>6.0000000000000001E-3</v>
      </c>
      <c r="G4" s="16">
        <v>2.5000000000000001E-2</v>
      </c>
      <c r="H4" s="6"/>
    </row>
    <row r="5" spans="1:8" x14ac:dyDescent="0.2">
      <c r="A5" s="8" t="s">
        <v>8</v>
      </c>
      <c r="B5" s="9"/>
      <c r="C5" s="18">
        <v>6.0000000000000001E-3</v>
      </c>
      <c r="D5" s="6"/>
      <c r="E5" s="13" t="s">
        <v>9</v>
      </c>
      <c r="F5" s="15">
        <v>1</v>
      </c>
      <c r="G5" s="56">
        <v>1</v>
      </c>
      <c r="H5" s="6"/>
    </row>
    <row r="6" spans="1:8" x14ac:dyDescent="0.2">
      <c r="A6" s="6"/>
      <c r="B6" s="6"/>
      <c r="C6" s="6"/>
      <c r="D6" s="6"/>
      <c r="E6" s="55" t="s">
        <v>10</v>
      </c>
      <c r="F6" s="15">
        <v>0.12</v>
      </c>
      <c r="G6" s="56">
        <f>F6</f>
        <v>0.12</v>
      </c>
      <c r="H6" s="6"/>
    </row>
    <row r="7" spans="1:8" x14ac:dyDescent="0.2">
      <c r="A7" s="8"/>
      <c r="B7" s="9" t="s">
        <v>11</v>
      </c>
      <c r="C7" s="10"/>
      <c r="D7" s="6"/>
      <c r="E7" s="8"/>
      <c r="F7" s="9" t="s">
        <v>11</v>
      </c>
      <c r="G7" s="10"/>
      <c r="H7" s="6"/>
    </row>
    <row r="8" spans="1:8" ht="26.25" customHeight="1" x14ac:dyDescent="0.2">
      <c r="A8" s="11" t="s">
        <v>12</v>
      </c>
      <c r="B8" s="11" t="s">
        <v>13</v>
      </c>
      <c r="C8" s="11" t="s">
        <v>14</v>
      </c>
      <c r="D8" s="6"/>
      <c r="E8" s="12" t="s">
        <v>15</v>
      </c>
      <c r="F8" s="53" t="s">
        <v>16</v>
      </c>
      <c r="G8" s="53" t="s">
        <v>17</v>
      </c>
      <c r="H8" s="6"/>
    </row>
    <row r="9" spans="1:8" x14ac:dyDescent="0.2">
      <c r="A9" s="13">
        <v>0</v>
      </c>
      <c r="B9" s="57">
        <f>$C$2/(1+$C$4)*(1-$C$5)</f>
        <v>946.66666666666663</v>
      </c>
      <c r="C9" s="13"/>
      <c r="D9" s="6"/>
      <c r="E9" s="13">
        <v>0</v>
      </c>
      <c r="F9" s="14">
        <f>F5/(1+F3)</f>
        <v>0.95238095238095233</v>
      </c>
      <c r="G9" s="14">
        <f>G5/(1+G3)</f>
        <v>1</v>
      </c>
      <c r="H9" s="6"/>
    </row>
    <row r="10" spans="1:8" x14ac:dyDescent="0.2">
      <c r="A10" s="13">
        <f t="shared" ref="A10:A19" si="0">A9+1</f>
        <v>1</v>
      </c>
      <c r="B10" s="57">
        <f t="shared" ref="B10:B19" si="1">B9*(1+$C$3)</f>
        <v>1060.2666666666667</v>
      </c>
      <c r="C10" s="14">
        <f t="shared" ref="C10:C19" si="2">(B10/$C$2)^(1/A10)-1</f>
        <v>6.0266666666666691E-2</v>
      </c>
      <c r="D10" s="6"/>
      <c r="E10" s="13">
        <v>1</v>
      </c>
      <c r="F10" s="14">
        <f>F5/(1+$F$3)*(1-$F$4)*(1+F6)</f>
        <v>1.0602666666666667</v>
      </c>
      <c r="G10" s="14">
        <f>G5/(1+$G$3)*(1-$G$4)*(1+$G$6)</f>
        <v>1.0920000000000001</v>
      </c>
      <c r="H10" s="6"/>
    </row>
    <row r="11" spans="1:8" x14ac:dyDescent="0.2">
      <c r="A11" s="13">
        <f t="shared" si="0"/>
        <v>2</v>
      </c>
      <c r="B11" s="57">
        <f t="shared" si="1"/>
        <v>1187.4986666666668</v>
      </c>
      <c r="C11" s="14">
        <f t="shared" si="2"/>
        <v>8.9724124109706427E-2</v>
      </c>
      <c r="D11" s="6"/>
      <c r="E11" s="13">
        <v>2</v>
      </c>
      <c r="F11" s="14">
        <f t="shared" ref="F11:F29" si="3">F10*(1-F$4)*(1+$F$6)</f>
        <v>1.1803736746666669</v>
      </c>
      <c r="G11" s="14">
        <f t="shared" ref="G11:G29" si="4">G10*(1-G$4)*(1+$G$6)</f>
        <v>1.1924640000000002</v>
      </c>
      <c r="H11" s="6"/>
    </row>
    <row r="12" spans="1:8" x14ac:dyDescent="0.2">
      <c r="A12" s="13">
        <f t="shared" si="0"/>
        <v>3</v>
      </c>
      <c r="B12" s="57">
        <f t="shared" si="1"/>
        <v>1329.998506666667</v>
      </c>
      <c r="C12" s="14">
        <f t="shared" si="2"/>
        <v>9.9724037293336565E-2</v>
      </c>
      <c r="D12" s="6"/>
      <c r="E12" s="13">
        <v>3</v>
      </c>
      <c r="F12" s="14">
        <f t="shared" si="3"/>
        <v>1.314086404532907</v>
      </c>
      <c r="G12" s="14">
        <f t="shared" si="4"/>
        <v>1.3021706880000004</v>
      </c>
      <c r="H12" s="6"/>
    </row>
    <row r="13" spans="1:8" x14ac:dyDescent="0.2">
      <c r="A13" s="13">
        <f t="shared" si="0"/>
        <v>4</v>
      </c>
      <c r="B13" s="57">
        <f t="shared" si="1"/>
        <v>1489.5983274666671</v>
      </c>
      <c r="C13" s="14">
        <f t="shared" si="2"/>
        <v>0.1047583532170604</v>
      </c>
      <c r="D13" s="6"/>
      <c r="E13" s="13">
        <v>4</v>
      </c>
      <c r="F13" s="14">
        <f t="shared" si="3"/>
        <v>1.4629461124383949</v>
      </c>
      <c r="G13" s="14">
        <f t="shared" si="4"/>
        <v>1.4219703912960004</v>
      </c>
      <c r="H13" s="6"/>
    </row>
    <row r="14" spans="1:8" x14ac:dyDescent="0.2">
      <c r="A14" s="13">
        <f t="shared" si="0"/>
        <v>5</v>
      </c>
      <c r="B14" s="57">
        <f t="shared" si="1"/>
        <v>1668.3501267626673</v>
      </c>
      <c r="C14" s="14">
        <f t="shared" si="2"/>
        <v>0.10778999815225387</v>
      </c>
      <c r="D14" s="6"/>
      <c r="E14" s="13">
        <v>5</v>
      </c>
      <c r="F14" s="14">
        <f t="shared" si="3"/>
        <v>1.6286686480554164</v>
      </c>
      <c r="G14" s="14">
        <f t="shared" si="4"/>
        <v>1.5527916672952327</v>
      </c>
      <c r="H14" s="6"/>
    </row>
    <row r="15" spans="1:8" x14ac:dyDescent="0.2">
      <c r="A15" s="13">
        <f t="shared" si="0"/>
        <v>6</v>
      </c>
      <c r="B15" s="57">
        <f t="shared" si="1"/>
        <v>1868.5521419741876</v>
      </c>
      <c r="C15" s="14">
        <f t="shared" si="2"/>
        <v>0.10981571522867584</v>
      </c>
      <c r="D15" s="6"/>
      <c r="E15" s="13">
        <v>6</v>
      </c>
      <c r="F15" s="14">
        <f t="shared" si="3"/>
        <v>1.8131642325071342</v>
      </c>
      <c r="G15" s="14">
        <f t="shared" si="4"/>
        <v>1.6956485006863942</v>
      </c>
      <c r="H15" s="6"/>
    </row>
    <row r="16" spans="1:8" x14ac:dyDescent="0.2">
      <c r="A16" s="13">
        <f t="shared" si="0"/>
        <v>7</v>
      </c>
      <c r="B16" s="57">
        <f t="shared" si="1"/>
        <v>2092.7783990110902</v>
      </c>
      <c r="C16" s="14">
        <f t="shared" si="2"/>
        <v>0.11126492351019124</v>
      </c>
      <c r="D16" s="6"/>
      <c r="E16" s="13">
        <v>7</v>
      </c>
      <c r="F16" s="14">
        <f t="shared" si="3"/>
        <v>2.0185594767655424</v>
      </c>
      <c r="G16" s="14">
        <f t="shared" si="4"/>
        <v>1.8516481627495425</v>
      </c>
      <c r="H16" s="6"/>
    </row>
    <row r="17" spans="1:8" x14ac:dyDescent="0.2">
      <c r="A17" s="13">
        <f t="shared" si="0"/>
        <v>8</v>
      </c>
      <c r="B17" s="57">
        <f t="shared" si="1"/>
        <v>2343.9118068924213</v>
      </c>
      <c r="C17" s="14">
        <f t="shared" si="2"/>
        <v>0.11235307146746698</v>
      </c>
      <c r="D17" s="6"/>
      <c r="E17" s="13">
        <v>8</v>
      </c>
      <c r="F17" s="14">
        <f t="shared" si="3"/>
        <v>2.2472218942935434</v>
      </c>
      <c r="G17" s="14">
        <f t="shared" si="4"/>
        <v>2.0219997937225003</v>
      </c>
      <c r="H17" s="6"/>
    </row>
    <row r="18" spans="1:8" x14ac:dyDescent="0.2">
      <c r="A18" s="13">
        <f t="shared" si="0"/>
        <v>9</v>
      </c>
      <c r="B18" s="57">
        <f t="shared" si="1"/>
        <v>2625.1812237195122</v>
      </c>
      <c r="C18" s="14">
        <f t="shared" si="2"/>
        <v>0.11320014536434297</v>
      </c>
      <c r="D18" s="6"/>
      <c r="E18" s="13">
        <v>9</v>
      </c>
      <c r="F18" s="14">
        <f t="shared" si="3"/>
        <v>2.5017871904791158</v>
      </c>
      <c r="G18" s="14">
        <f t="shared" si="4"/>
        <v>2.2080237747449702</v>
      </c>
      <c r="H18" s="6"/>
    </row>
    <row r="19" spans="1:8" x14ac:dyDescent="0.2">
      <c r="A19" s="13">
        <f t="shared" si="0"/>
        <v>10</v>
      </c>
      <c r="B19" s="57">
        <f t="shared" si="1"/>
        <v>2940.2029705658538</v>
      </c>
      <c r="C19" s="65">
        <f t="shared" si="2"/>
        <v>0.11387826890128538</v>
      </c>
      <c r="D19" s="6"/>
      <c r="E19" s="13">
        <v>10</v>
      </c>
      <c r="F19" s="14">
        <f t="shared" si="3"/>
        <v>2.7851896434165901</v>
      </c>
      <c r="G19" s="14">
        <f t="shared" si="4"/>
        <v>2.4111619620215077</v>
      </c>
      <c r="H19" s="6"/>
    </row>
    <row r="20" spans="1:8" x14ac:dyDescent="0.2">
      <c r="A20" s="50"/>
      <c r="B20" s="51"/>
      <c r="C20" s="52"/>
      <c r="D20" s="6"/>
      <c r="E20" s="13">
        <v>11</v>
      </c>
      <c r="F20" s="14">
        <f t="shared" si="3"/>
        <v>3.100695926222822</v>
      </c>
      <c r="G20" s="14">
        <f t="shared" si="4"/>
        <v>2.6329888625274864</v>
      </c>
      <c r="H20" s="6"/>
    </row>
    <row r="21" spans="1:8" x14ac:dyDescent="0.2">
      <c r="A21" s="5">
        <f>LN(2*(1+C4)/(1-C5))/LN(1+C3)</f>
        <v>6.5998772952210345</v>
      </c>
      <c r="B21" s="49" t="s">
        <v>18</v>
      </c>
      <c r="C21" s="52"/>
      <c r="D21" s="6"/>
      <c r="E21" s="13">
        <v>12</v>
      </c>
      <c r="F21" s="14">
        <f t="shared" si="3"/>
        <v>3.4519427607453435</v>
      </c>
      <c r="G21" s="14">
        <f t="shared" si="4"/>
        <v>2.8752238378800157</v>
      </c>
      <c r="H21" s="6"/>
    </row>
    <row r="22" spans="1:8" x14ac:dyDescent="0.2">
      <c r="A22" s="49" t="s">
        <v>19</v>
      </c>
      <c r="B22" s="49"/>
      <c r="C22" s="6"/>
      <c r="D22" s="6"/>
      <c r="E22" s="13">
        <v>13</v>
      </c>
      <c r="F22" s="14">
        <f t="shared" si="3"/>
        <v>3.8429788366825766</v>
      </c>
      <c r="G22" s="14">
        <f t="shared" si="4"/>
        <v>3.1397444309649774</v>
      </c>
      <c r="H22" s="6"/>
    </row>
    <row r="23" spans="1:8" x14ac:dyDescent="0.2">
      <c r="A23" s="6"/>
      <c r="B23" s="6"/>
      <c r="C23" s="6"/>
      <c r="D23" s="6"/>
      <c r="E23" s="13">
        <v>14</v>
      </c>
      <c r="F23" s="14">
        <f t="shared" si="3"/>
        <v>4.278311479301979</v>
      </c>
      <c r="G23" s="14">
        <f t="shared" si="4"/>
        <v>3.4286009186137556</v>
      </c>
      <c r="H23" s="6"/>
    </row>
    <row r="24" spans="1:8" x14ac:dyDescent="0.2">
      <c r="A24" s="6"/>
      <c r="B24" s="6"/>
      <c r="C24" s="6"/>
      <c r="D24" s="6"/>
      <c r="E24" s="13">
        <v>15</v>
      </c>
      <c r="F24" s="14">
        <f t="shared" si="3"/>
        <v>4.7629586036773075</v>
      </c>
      <c r="G24" s="14">
        <f t="shared" si="4"/>
        <v>3.7440322031262214</v>
      </c>
      <c r="H24" s="6"/>
    </row>
    <row r="25" spans="1:8" x14ac:dyDescent="0.2">
      <c r="A25" s="6"/>
      <c r="B25" s="6"/>
      <c r="C25" s="6"/>
      <c r="D25" s="6"/>
      <c r="E25" s="13">
        <v>16</v>
      </c>
      <c r="F25" s="14">
        <f t="shared" si="3"/>
        <v>5.3025065543018739</v>
      </c>
      <c r="G25" s="14">
        <f t="shared" si="4"/>
        <v>4.0884831658138339</v>
      </c>
      <c r="H25" s="6"/>
    </row>
    <row r="26" spans="1:8" x14ac:dyDescent="0.2">
      <c r="A26" s="6"/>
      <c r="B26" s="6"/>
      <c r="C26" s="6"/>
      <c r="D26" s="6"/>
      <c r="E26" s="13">
        <v>17</v>
      </c>
      <c r="F26" s="14">
        <f t="shared" si="3"/>
        <v>5.9031744967731914</v>
      </c>
      <c r="G26" s="14">
        <f t="shared" si="4"/>
        <v>4.4646236170687068</v>
      </c>
      <c r="H26" s="6"/>
    </row>
    <row r="27" spans="1:8" x14ac:dyDescent="0.2">
      <c r="A27" s="6"/>
      <c r="B27" s="6"/>
      <c r="C27" s="6"/>
      <c r="D27" s="6"/>
      <c r="E27" s="13">
        <v>18</v>
      </c>
      <c r="F27" s="14">
        <f t="shared" si="3"/>
        <v>6.5718861037676595</v>
      </c>
      <c r="G27" s="14">
        <f t="shared" si="4"/>
        <v>4.8753689898390284</v>
      </c>
      <c r="H27" s="6"/>
    </row>
    <row r="28" spans="1:8" x14ac:dyDescent="0.2">
      <c r="A28" s="6"/>
      <c r="B28" s="6"/>
      <c r="C28" s="6"/>
      <c r="D28" s="6"/>
      <c r="E28" s="13">
        <v>19</v>
      </c>
      <c r="F28" s="14">
        <f t="shared" si="3"/>
        <v>7.3163493616024606</v>
      </c>
      <c r="G28" s="14">
        <f t="shared" si="4"/>
        <v>5.3239029369042195</v>
      </c>
      <c r="H28" s="6"/>
    </row>
    <row r="29" spans="1:8" x14ac:dyDescent="0.2">
      <c r="A29" s="6"/>
      <c r="B29" s="6"/>
      <c r="C29" s="6"/>
      <c r="D29" s="6"/>
      <c r="E29" s="13">
        <v>20</v>
      </c>
      <c r="F29" s="14">
        <f t="shared" si="3"/>
        <v>8.1451454172847875</v>
      </c>
      <c r="G29" s="14">
        <f t="shared" si="4"/>
        <v>5.8137020070994083</v>
      </c>
      <c r="H29" s="6"/>
    </row>
    <row r="30" spans="1:8" x14ac:dyDescent="0.2">
      <c r="A30" s="6"/>
      <c r="B30" s="6"/>
      <c r="C30" s="6"/>
      <c r="D30" s="6"/>
      <c r="E30" s="6"/>
      <c r="F30" s="6"/>
      <c r="G30" s="6"/>
      <c r="H30" s="6"/>
    </row>
    <row r="31" spans="1:8" x14ac:dyDescent="0.2">
      <c r="A31" s="6"/>
      <c r="B31" s="6"/>
      <c r="C31" s="6"/>
      <c r="D31" s="6"/>
      <c r="E31" s="6"/>
      <c r="F31" s="6"/>
      <c r="G31" s="6"/>
      <c r="H31" s="6"/>
    </row>
    <row r="32" spans="1:8" x14ac:dyDescent="0.2">
      <c r="A32" s="6"/>
      <c r="B32" s="6"/>
      <c r="C32" s="6"/>
      <c r="D32" s="6"/>
      <c r="E32" s="6"/>
      <c r="F32" s="6"/>
      <c r="G32" s="6"/>
      <c r="H32" s="6"/>
    </row>
    <row r="33" spans="1:8" x14ac:dyDescent="0.2">
      <c r="A33" s="6"/>
      <c r="B33" s="6"/>
      <c r="C33" s="6"/>
      <c r="D33" s="6"/>
      <c r="E33" s="6"/>
      <c r="F33" s="6"/>
      <c r="G33" s="6"/>
      <c r="H33" s="6"/>
    </row>
    <row r="34" spans="1:8" x14ac:dyDescent="0.2">
      <c r="A34" s="6"/>
      <c r="B34" s="6"/>
      <c r="C34" s="6"/>
      <c r="D34" s="6"/>
      <c r="E34" s="6"/>
      <c r="F34" s="6"/>
      <c r="G34" s="6"/>
      <c r="H34" s="6"/>
    </row>
    <row r="35" spans="1:8" x14ac:dyDescent="0.2">
      <c r="A35" s="6"/>
      <c r="B35" s="6"/>
      <c r="C35" s="6"/>
      <c r="D35" s="6"/>
      <c r="E35" s="6"/>
      <c r="F35" s="6"/>
      <c r="G35" s="6"/>
      <c r="H35" s="6"/>
    </row>
    <row r="36" spans="1:8" x14ac:dyDescent="0.2">
      <c r="A36" s="6"/>
      <c r="B36" s="6"/>
      <c r="C36" s="6"/>
      <c r="D36" s="6"/>
      <c r="E36" s="6"/>
      <c r="F36" s="6"/>
      <c r="G36" s="6"/>
      <c r="H36" s="6"/>
    </row>
    <row r="37" spans="1:8" x14ac:dyDescent="0.2">
      <c r="A37" s="6"/>
      <c r="B37" s="6"/>
      <c r="C37" s="6"/>
      <c r="D37" s="6"/>
      <c r="E37" s="6"/>
      <c r="F37" s="6"/>
      <c r="G37" s="6"/>
      <c r="H37" s="6"/>
    </row>
    <row r="38" spans="1:8" x14ac:dyDescent="0.2">
      <c r="A38" s="6"/>
      <c r="B38" s="6"/>
      <c r="C38" s="6"/>
      <c r="D38" s="6"/>
      <c r="E38" s="6"/>
      <c r="F38" s="6"/>
      <c r="G38" s="6"/>
      <c r="H38" s="6"/>
    </row>
    <row r="39" spans="1:8" x14ac:dyDescent="0.2">
      <c r="A39" s="6"/>
      <c r="B39" s="6"/>
      <c r="C39" s="6"/>
      <c r="D39" s="6"/>
      <c r="E39" s="6"/>
      <c r="F39" s="6"/>
      <c r="G39" s="6"/>
      <c r="H39" s="6"/>
    </row>
  </sheetData>
  <phoneticPr fontId="0" type="noConversion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Übersicht</vt:lpstr>
      <vt:lpstr>Beisp. 8.1.1 u. 8.1.2</vt:lpstr>
      <vt:lpstr>Beisp. 8.2.1</vt:lpstr>
      <vt:lpstr>Beisp. 8.2.2</vt:lpstr>
      <vt:lpstr>Beisp. 8.2.3</vt:lpstr>
      <vt:lpstr>Beisp. 8.4.1</vt:lpstr>
      <vt:lpstr>Beisp. 8.4.2</vt:lpstr>
      <vt:lpstr>Aufg. 8.2</vt:lpstr>
      <vt:lpstr>Aufg. 8.3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Praktische Finanzmathematik</dc:title>
  <dc:subject>Kapitel 8</dc:subject>
  <dc:creator>andreas</dc:creator>
  <cp:lastModifiedBy>ap</cp:lastModifiedBy>
  <dcterms:created xsi:type="dcterms:W3CDTF">1999-10-26T15:31:30Z</dcterms:created>
  <dcterms:modified xsi:type="dcterms:W3CDTF">2016-02-15T11:09:48Z</dcterms:modified>
</cp:coreProperties>
</file>