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 defaultThemeVersion="124226"/>
  <bookViews>
    <workbookView xWindow="0" yWindow="60" windowWidth="7530" windowHeight="4320"/>
  </bookViews>
  <sheets>
    <sheet name="Übersicht" sheetId="6" r:id="rId1"/>
    <sheet name="Beisp. C.2.1" sheetId="7" r:id="rId2"/>
    <sheet name="Beisp. D1.1 gültig 2016" sheetId="14" r:id="rId3"/>
    <sheet name="Abb. D.1.1 2016 Ergänzung" sheetId="13" r:id="rId4"/>
    <sheet name=" 2016 Ergänzung (2)" sheetId="16" r:id="rId5"/>
    <sheet name="Beispiel D.3.1" sheetId="4" r:id="rId6"/>
    <sheet name="Beispiel E.1 ESt Österreich" sheetId="1" r:id="rId7"/>
  </sheets>
  <calcPr calcId="145621"/>
</workbook>
</file>

<file path=xl/calcChain.xml><?xml version="1.0" encoding="utf-8"?>
<calcChain xmlns="http://schemas.openxmlformats.org/spreadsheetml/2006/main">
  <c r="H9" i="16" l="1"/>
  <c r="I9" i="16"/>
  <c r="J9" i="16"/>
  <c r="K9" i="16"/>
  <c r="L9" i="16"/>
  <c r="M9" i="16"/>
  <c r="N9" i="16"/>
  <c r="O9" i="16"/>
  <c r="P9" i="16"/>
  <c r="Q9" i="16"/>
  <c r="R9" i="16"/>
  <c r="S9" i="16"/>
  <c r="T9" i="16"/>
  <c r="U9" i="16"/>
  <c r="V9" i="16"/>
  <c r="W9" i="16"/>
  <c r="X9" i="16"/>
  <c r="Y9" i="16"/>
  <c r="Z9" i="16"/>
  <c r="AA9" i="16"/>
  <c r="AB9" i="16"/>
  <c r="AC9" i="16"/>
  <c r="AD9" i="16"/>
  <c r="AE9" i="16"/>
  <c r="AF9" i="16"/>
  <c r="AG9" i="16"/>
  <c r="AH9" i="16"/>
  <c r="AI9" i="16"/>
  <c r="AJ9" i="16"/>
  <c r="AK9" i="16"/>
  <c r="AL9" i="16"/>
  <c r="AM9" i="16"/>
  <c r="AN9" i="16"/>
  <c r="AO9" i="16"/>
  <c r="AP9" i="16"/>
  <c r="AQ9" i="16"/>
  <c r="AR9" i="16"/>
  <c r="AS9" i="16"/>
  <c r="AT9" i="16"/>
  <c r="AU9" i="16"/>
  <c r="AV9" i="16"/>
  <c r="AW9" i="16"/>
  <c r="AX9" i="16"/>
  <c r="AY9" i="16"/>
  <c r="AZ9" i="16"/>
  <c r="BA9" i="16"/>
  <c r="BB9" i="16"/>
  <c r="BC9" i="16"/>
  <c r="BD9" i="16"/>
  <c r="BE9" i="16"/>
  <c r="BF9" i="16"/>
  <c r="BG9" i="16"/>
  <c r="BH9" i="16"/>
  <c r="BI9" i="16"/>
  <c r="BJ9" i="16"/>
  <c r="BK9" i="16"/>
  <c r="BL9" i="16"/>
  <c r="BM9" i="16"/>
  <c r="BN9" i="16"/>
  <c r="BO9" i="16"/>
  <c r="BP9" i="16"/>
  <c r="BR9" i="16"/>
  <c r="BS9" i="16"/>
  <c r="D9" i="16"/>
  <c r="E9" i="16"/>
  <c r="F9" i="16"/>
  <c r="G9" i="16"/>
  <c r="C9" i="16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AJ13" i="13"/>
  <c r="AK13" i="13"/>
  <c r="AL13" i="13"/>
  <c r="AM13" i="13"/>
  <c r="AN13" i="13"/>
  <c r="AO13" i="13"/>
  <c r="AP13" i="13"/>
  <c r="AQ13" i="13"/>
  <c r="AR13" i="13"/>
  <c r="AS13" i="13"/>
  <c r="AT13" i="13"/>
  <c r="AU13" i="13"/>
  <c r="AV13" i="13"/>
  <c r="AW13" i="13"/>
  <c r="AX13" i="13"/>
  <c r="AY13" i="13"/>
  <c r="AZ13" i="13"/>
  <c r="BA13" i="13"/>
  <c r="BB13" i="13"/>
  <c r="BC13" i="13"/>
  <c r="BD13" i="13"/>
  <c r="BE13" i="13"/>
  <c r="BF13" i="13"/>
  <c r="BG13" i="13"/>
  <c r="BH13" i="13"/>
  <c r="BI13" i="13"/>
  <c r="BJ13" i="13"/>
  <c r="BK13" i="13"/>
  <c r="BL13" i="13"/>
  <c r="BM13" i="13"/>
  <c r="BN13" i="13"/>
  <c r="P13" i="13"/>
  <c r="Q13" i="13"/>
  <c r="M13" i="13"/>
  <c r="N13" i="13"/>
  <c r="O13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AJ9" i="13"/>
  <c r="AK9" i="13"/>
  <c r="AL9" i="13"/>
  <c r="AM9" i="13"/>
  <c r="AN9" i="13"/>
  <c r="AO9" i="13"/>
  <c r="AP9" i="13"/>
  <c r="AQ9" i="13"/>
  <c r="AR9" i="13"/>
  <c r="AS9" i="13"/>
  <c r="AT9" i="13"/>
  <c r="AU9" i="13"/>
  <c r="AV9" i="13"/>
  <c r="AW9" i="13"/>
  <c r="AX9" i="13"/>
  <c r="AY9" i="13"/>
  <c r="AZ9" i="13"/>
  <c r="BA9" i="13"/>
  <c r="BB9" i="13"/>
  <c r="BC9" i="13"/>
  <c r="BD9" i="13"/>
  <c r="BE9" i="13"/>
  <c r="BF9" i="13"/>
  <c r="BG9" i="13"/>
  <c r="BH9" i="13"/>
  <c r="BI9" i="13"/>
  <c r="BJ9" i="13"/>
  <c r="BK9" i="13"/>
  <c r="BL9" i="13"/>
  <c r="BM9" i="13"/>
  <c r="BN9" i="13"/>
  <c r="C9" i="13"/>
  <c r="C13" i="13" s="1"/>
  <c r="D9" i="13"/>
  <c r="D13" i="13" s="1"/>
  <c r="E9" i="13"/>
  <c r="F9" i="13"/>
  <c r="G9" i="13"/>
  <c r="G13" i="13" s="1"/>
  <c r="H9" i="13"/>
  <c r="H13" i="13" s="1"/>
  <c r="I9" i="13"/>
  <c r="J9" i="13"/>
  <c r="K9" i="13"/>
  <c r="K13" i="13" s="1"/>
  <c r="L9" i="13"/>
  <c r="L13" i="13" s="1"/>
  <c r="B9" i="13"/>
  <c r="B13" i="13" s="1"/>
  <c r="E13" i="13"/>
  <c r="F13" i="13"/>
  <c r="I13" i="13"/>
  <c r="J13" i="13"/>
  <c r="A11" i="14"/>
  <c r="C38" i="1" l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B38" i="1"/>
  <c r="B4" i="1"/>
  <c r="B5" i="1"/>
  <c r="U39" i="1"/>
  <c r="R39" i="1"/>
  <c r="O39" i="1"/>
  <c r="I39" i="1"/>
  <c r="T31" i="16" l="1"/>
  <c r="T23" i="16"/>
  <c r="T20" i="16"/>
  <c r="BX14" i="16"/>
  <c r="BR14" i="16"/>
  <c r="BN14" i="16"/>
  <c r="BM14" i="16"/>
  <c r="BL14" i="16"/>
  <c r="BF14" i="16"/>
  <c r="BE14" i="16"/>
  <c r="BD14" i="16"/>
  <c r="BC14" i="16"/>
  <c r="AW14" i="16"/>
  <c r="Y14" i="16"/>
  <c r="C14" i="16"/>
  <c r="CH13" i="16"/>
  <c r="CH14" i="16" s="1"/>
  <c r="CE13" i="16"/>
  <c r="CE14" i="16" s="1"/>
  <c r="BX13" i="16"/>
  <c r="BS13" i="16"/>
  <c r="BS14" i="16" s="1"/>
  <c r="BR13" i="16"/>
  <c r="BP13" i="16"/>
  <c r="BP14" i="16" s="1"/>
  <c r="BO13" i="16"/>
  <c r="BO14" i="16" s="1"/>
  <c r="BN13" i="16"/>
  <c r="BM13" i="16"/>
  <c r="BL13" i="16"/>
  <c r="BK13" i="16"/>
  <c r="BK14" i="16" s="1"/>
  <c r="BJ13" i="16"/>
  <c r="BJ14" i="16" s="1"/>
  <c r="BI13" i="16"/>
  <c r="BI14" i="16" s="1"/>
  <c r="BH13" i="16"/>
  <c r="BH14" i="16" s="1"/>
  <c r="BG13" i="16"/>
  <c r="BG14" i="16" s="1"/>
  <c r="BF13" i="16"/>
  <c r="BE13" i="16"/>
  <c r="BD13" i="16"/>
  <c r="BC13" i="16"/>
  <c r="AD13" i="16"/>
  <c r="AD14" i="16" s="1"/>
  <c r="V13" i="16"/>
  <c r="V14" i="16" s="1"/>
  <c r="D13" i="16"/>
  <c r="D14" i="16" s="1"/>
  <c r="C13" i="16"/>
  <c r="B13" i="16"/>
  <c r="B14" i="16" s="1"/>
  <c r="Y12" i="16"/>
  <c r="BG10" i="16"/>
  <c r="Y10" i="16"/>
  <c r="AT8" i="16"/>
  <c r="BX7" i="16"/>
  <c r="BU7" i="16"/>
  <c r="BN7" i="16"/>
  <c r="BK7" i="16"/>
  <c r="BG7" i="16"/>
  <c r="BG8" i="16" s="1"/>
  <c r="AX7" i="16"/>
  <c r="AT7" i="16"/>
  <c r="AO7" i="16"/>
  <c r="AL7" i="16"/>
  <c r="AL12" i="16" s="1"/>
  <c r="AD7" i="16"/>
  <c r="G7" i="16"/>
  <c r="C7" i="16"/>
  <c r="C12" i="16" s="1"/>
  <c r="CJ6" i="16"/>
  <c r="CG6" i="16"/>
  <c r="BX6" i="16"/>
  <c r="BO6" i="16"/>
  <c r="BN6" i="16"/>
  <c r="BG6" i="16"/>
  <c r="BF6" i="16"/>
  <c r="BE6" i="16"/>
  <c r="AW6" i="16"/>
  <c r="AW13" i="16" s="1"/>
  <c r="AO6" i="16"/>
  <c r="AO13" i="16" s="1"/>
  <c r="AO14" i="16" s="1"/>
  <c r="AH6" i="16"/>
  <c r="AH13" i="16" s="1"/>
  <c r="AH14" i="16" s="1"/>
  <c r="AG6" i="16"/>
  <c r="AG13" i="16" s="1"/>
  <c r="AG14" i="16" s="1"/>
  <c r="Y6" i="16"/>
  <c r="Y13" i="16" s="1"/>
  <c r="X6" i="16"/>
  <c r="X13" i="16" s="1"/>
  <c r="X14" i="16" s="1"/>
  <c r="O6" i="16"/>
  <c r="O13" i="16" s="1"/>
  <c r="O14" i="16" s="1"/>
  <c r="G6" i="16"/>
  <c r="CH5" i="16"/>
  <c r="CG5" i="16"/>
  <c r="CG13" i="16" s="1"/>
  <c r="CG14" i="16" s="1"/>
  <c r="CF5" i="16"/>
  <c r="CF13" i="16" s="1"/>
  <c r="CF14" i="16" s="1"/>
  <c r="CE5" i="16"/>
  <c r="BX5" i="16"/>
  <c r="BW5" i="16"/>
  <c r="BW13" i="16" s="1"/>
  <c r="BW14" i="16" s="1"/>
  <c r="BV5" i="16"/>
  <c r="BV13" i="16" s="1"/>
  <c r="BV14" i="16" s="1"/>
  <c r="BU5" i="16"/>
  <c r="BU13" i="16" s="1"/>
  <c r="BU14" i="16" s="1"/>
  <c r="BN5" i="16"/>
  <c r="BL5" i="16"/>
  <c r="BK5" i="16"/>
  <c r="BG5" i="16"/>
  <c r="BF5" i="16"/>
  <c r="BD5" i="16"/>
  <c r="AX5" i="16"/>
  <c r="AW5" i="16"/>
  <c r="AU5" i="16"/>
  <c r="AO5" i="16"/>
  <c r="AN5" i="16"/>
  <c r="AM5" i="16"/>
  <c r="AL5" i="16"/>
  <c r="AG5" i="16"/>
  <c r="AE5" i="16"/>
  <c r="AD5" i="16"/>
  <c r="Z5" i="16"/>
  <c r="Y5" i="16"/>
  <c r="W5" i="16"/>
  <c r="Q5" i="16"/>
  <c r="O5" i="16"/>
  <c r="M5" i="16"/>
  <c r="G5" i="16"/>
  <c r="G13" i="16" s="1"/>
  <c r="G14" i="16" s="1"/>
  <c r="F5" i="16"/>
  <c r="F13" i="16" s="1"/>
  <c r="F14" i="16" s="1"/>
  <c r="D5" i="16"/>
  <c r="C5" i="16"/>
  <c r="CH4" i="16"/>
  <c r="CH6" i="16" s="1"/>
  <c r="CG4" i="16"/>
  <c r="CF4" i="16"/>
  <c r="CE4" i="16"/>
  <c r="CD4" i="16"/>
  <c r="CD6" i="16" s="1"/>
  <c r="CC4" i="16"/>
  <c r="CB4" i="16"/>
  <c r="BZ4" i="16"/>
  <c r="BZ5" i="16" s="1"/>
  <c r="BY4" i="16"/>
  <c r="BX4" i="16"/>
  <c r="BW4" i="16"/>
  <c r="BV4" i="16"/>
  <c r="BU4" i="16"/>
  <c r="BU6" i="16" s="1"/>
  <c r="BS4" i="16"/>
  <c r="BR4" i="16"/>
  <c r="BR5" i="16" s="1"/>
  <c r="BP4" i="16"/>
  <c r="BP7" i="16" s="1"/>
  <c r="BP8" i="16" s="1"/>
  <c r="BO4" i="16"/>
  <c r="BN4" i="16"/>
  <c r="BM4" i="16"/>
  <c r="BL4" i="16"/>
  <c r="BK4" i="16"/>
  <c r="BK6" i="16" s="1"/>
  <c r="BJ4" i="16"/>
  <c r="BJ5" i="16" s="1"/>
  <c r="BI4" i="16"/>
  <c r="BH4" i="16"/>
  <c r="BG4" i="16"/>
  <c r="BF4" i="16"/>
  <c r="BF7" i="16" s="1"/>
  <c r="BF8" i="16" s="1"/>
  <c r="BE4" i="16"/>
  <c r="BD4" i="16"/>
  <c r="BC4" i="16"/>
  <c r="BC6" i="16" s="1"/>
  <c r="BA4" i="16"/>
  <c r="BA5" i="16" s="1"/>
  <c r="AZ4" i="16"/>
  <c r="AY4" i="16"/>
  <c r="AY5" i="16" s="1"/>
  <c r="AX4" i="16"/>
  <c r="AX6" i="16" s="1"/>
  <c r="AX13" i="16" s="1"/>
  <c r="AX14" i="16" s="1"/>
  <c r="AW4" i="16"/>
  <c r="AW7" i="16" s="1"/>
  <c r="AV4" i="16"/>
  <c r="AU4" i="16"/>
  <c r="AT4" i="16"/>
  <c r="AT6" i="16" s="1"/>
  <c r="AT13" i="16" s="1"/>
  <c r="AT14" i="16" s="1"/>
  <c r="AS4" i="16"/>
  <c r="AR4" i="16"/>
  <c r="AR6" i="16" s="1"/>
  <c r="AR13" i="16" s="1"/>
  <c r="AR14" i="16" s="1"/>
  <c r="AQ4" i="16"/>
  <c r="AQ5" i="16" s="1"/>
  <c r="AP4" i="16"/>
  <c r="AO4" i="16"/>
  <c r="AN4" i="16"/>
  <c r="AM4" i="16"/>
  <c r="AL4" i="16"/>
  <c r="AL6" i="16" s="1"/>
  <c r="AL13" i="16" s="1"/>
  <c r="AL14" i="16" s="1"/>
  <c r="AK4" i="16"/>
  <c r="AJ4" i="16"/>
  <c r="AJ5" i="16" s="1"/>
  <c r="AI4" i="16"/>
  <c r="AH4" i="16"/>
  <c r="AG4" i="16"/>
  <c r="AF4" i="16"/>
  <c r="AE4" i="16"/>
  <c r="AD4" i="16"/>
  <c r="AD6" i="16" s="1"/>
  <c r="AC4" i="16"/>
  <c r="AC5" i="16" s="1"/>
  <c r="AB4" i="16"/>
  <c r="AA4" i="16"/>
  <c r="Z4" i="16"/>
  <c r="Z6" i="16" s="1"/>
  <c r="Y4" i="16"/>
  <c r="Y7" i="16" s="1"/>
  <c r="Y8" i="16" s="1"/>
  <c r="X4" i="16"/>
  <c r="W4" i="16"/>
  <c r="V4" i="16"/>
  <c r="V6" i="16" s="1"/>
  <c r="T4" i="16"/>
  <c r="T5" i="16" s="1"/>
  <c r="S4" i="16"/>
  <c r="R4" i="16"/>
  <c r="R5" i="16" s="1"/>
  <c r="Q4" i="16"/>
  <c r="Q6" i="16" s="1"/>
  <c r="Q13" i="16" s="1"/>
  <c r="Q14" i="16" s="1"/>
  <c r="O4" i="16"/>
  <c r="O7" i="16" s="1"/>
  <c r="N4" i="16"/>
  <c r="M4" i="16"/>
  <c r="L4" i="16"/>
  <c r="L6" i="16" s="1"/>
  <c r="K4" i="16"/>
  <c r="J4" i="16"/>
  <c r="J6" i="16" s="1"/>
  <c r="I4" i="16"/>
  <c r="H4" i="16"/>
  <c r="G4" i="16"/>
  <c r="F4" i="16"/>
  <c r="D4" i="16"/>
  <c r="C4" i="16"/>
  <c r="C6" i="16" s="1"/>
  <c r="B4" i="16"/>
  <c r="Z13" i="16" l="1"/>
  <c r="Z14" i="16" s="1"/>
  <c r="Z7" i="16"/>
  <c r="AA6" i="16"/>
  <c r="AA13" i="16" s="1"/>
  <c r="AA14" i="16" s="1"/>
  <c r="BU12" i="16"/>
  <c r="S5" i="16"/>
  <c r="S6" i="16"/>
  <c r="S13" i="16" s="1"/>
  <c r="S14" i="16" s="1"/>
  <c r="AZ5" i="16"/>
  <c r="AZ6" i="16"/>
  <c r="R6" i="16"/>
  <c r="R13" i="16" s="1"/>
  <c r="R14" i="16" s="1"/>
  <c r="K5" i="16"/>
  <c r="K13" i="16" s="1"/>
  <c r="K14" i="16" s="1"/>
  <c r="BR6" i="16"/>
  <c r="BP10" i="16"/>
  <c r="AA5" i="16"/>
  <c r="I6" i="16"/>
  <c r="AQ6" i="16"/>
  <c r="AQ13" i="16" s="1"/>
  <c r="AQ14" i="16" s="1"/>
  <c r="BZ6" i="16"/>
  <c r="BZ13" i="16" s="1"/>
  <c r="BZ14" i="16" s="1"/>
  <c r="AQ7" i="16"/>
  <c r="BJ7" i="16"/>
  <c r="BH7" i="16"/>
  <c r="BH6" i="16"/>
  <c r="BI5" i="16"/>
  <c r="BI6" i="16"/>
  <c r="CB5" i="16"/>
  <c r="CB13" i="16" s="1"/>
  <c r="CB14" i="16" s="1"/>
  <c r="CB7" i="16"/>
  <c r="BP5" i="16"/>
  <c r="AI6" i="16"/>
  <c r="AI13" i="16" s="1"/>
  <c r="AI14" i="16" s="1"/>
  <c r="BX8" i="16"/>
  <c r="BX9" i="16"/>
  <c r="BX12" i="16"/>
  <c r="BX10" i="16"/>
  <c r="BP12" i="16"/>
  <c r="AK5" i="16"/>
  <c r="AK6" i="16"/>
  <c r="AK13" i="16" s="1"/>
  <c r="AK14" i="16" s="1"/>
  <c r="AS5" i="16"/>
  <c r="AS7" i="16"/>
  <c r="BS5" i="16"/>
  <c r="BS7" i="16"/>
  <c r="BS6" i="16"/>
  <c r="T6" i="16"/>
  <c r="T13" i="16" s="1"/>
  <c r="T14" i="16" s="1"/>
  <c r="BA6" i="16"/>
  <c r="T7" i="16"/>
  <c r="I5" i="16"/>
  <c r="I13" i="16" s="1"/>
  <c r="I14" i="16" s="1"/>
  <c r="F7" i="16"/>
  <c r="F6" i="16"/>
  <c r="X7" i="16"/>
  <c r="X5" i="16"/>
  <c r="AF6" i="16"/>
  <c r="AF13" i="16" s="1"/>
  <c r="AF14" i="16" s="1"/>
  <c r="AF5" i="16"/>
  <c r="AN6" i="16"/>
  <c r="AN13" i="16" s="1"/>
  <c r="AN14" i="16" s="1"/>
  <c r="BE7" i="16"/>
  <c r="BE5" i="16"/>
  <c r="BM7" i="16"/>
  <c r="BM6" i="16"/>
  <c r="BM5" i="16"/>
  <c r="BW7" i="16"/>
  <c r="BW6" i="16"/>
  <c r="CF7" i="16"/>
  <c r="BH5" i="16"/>
  <c r="CB6" i="16"/>
  <c r="AT12" i="16"/>
  <c r="AT10" i="16"/>
  <c r="BK12" i="16"/>
  <c r="BK8" i="16"/>
  <c r="CH7" i="16"/>
  <c r="BU8" i="16"/>
  <c r="BU9" i="16" s="1"/>
  <c r="BF12" i="16"/>
  <c r="J5" i="16"/>
  <c r="J13" i="16" s="1"/>
  <c r="J14" i="16" s="1"/>
  <c r="J7" i="16"/>
  <c r="AR5" i="16"/>
  <c r="AR7" i="16"/>
  <c r="BP6" i="16"/>
  <c r="S7" i="16"/>
  <c r="B5" i="16"/>
  <c r="B7" i="16"/>
  <c r="B6" i="16"/>
  <c r="CC5" i="16"/>
  <c r="CC13" i="16" s="1"/>
  <c r="CC14" i="16" s="1"/>
  <c r="CC7" i="16"/>
  <c r="AJ6" i="16"/>
  <c r="AO8" i="16"/>
  <c r="AO12" i="16"/>
  <c r="G8" i="16"/>
  <c r="G12" i="16"/>
  <c r="G10" i="16"/>
  <c r="BI7" i="16"/>
  <c r="AW8" i="16"/>
  <c r="AW12" i="16"/>
  <c r="CG7" i="16"/>
  <c r="K6" i="16"/>
  <c r="AS6" i="16"/>
  <c r="AS13" i="16" s="1"/>
  <c r="AS14" i="16" s="1"/>
  <c r="BJ6" i="16"/>
  <c r="CC6" i="16"/>
  <c r="AD12" i="16"/>
  <c r="AD8" i="16"/>
  <c r="AX8" i="16"/>
  <c r="AX12" i="16"/>
  <c r="BN8" i="16"/>
  <c r="AL8" i="16"/>
  <c r="BG12" i="16"/>
  <c r="AI5" i="16"/>
  <c r="AB5" i="16"/>
  <c r="AB6" i="16"/>
  <c r="AB13" i="16" s="1"/>
  <c r="AB14" i="16" s="1"/>
  <c r="AY6" i="16"/>
  <c r="AY13" i="16" s="1"/>
  <c r="AY14" i="16" s="1"/>
  <c r="O8" i="16"/>
  <c r="O12" i="16"/>
  <c r="N5" i="16"/>
  <c r="AC6" i="16"/>
  <c r="AC13" i="16" s="1"/>
  <c r="AC14" i="16" s="1"/>
  <c r="H6" i="16"/>
  <c r="H5" i="16"/>
  <c r="H13" i="16" s="1"/>
  <c r="H14" i="16" s="1"/>
  <c r="AH5" i="16"/>
  <c r="AH7" i="16"/>
  <c r="AP6" i="16"/>
  <c r="AP5" i="16"/>
  <c r="BO5" i="16"/>
  <c r="BO7" i="16"/>
  <c r="BY6" i="16"/>
  <c r="BY5" i="16"/>
  <c r="AV5" i="16"/>
  <c r="N6" i="16"/>
  <c r="N13" i="16" s="1"/>
  <c r="N14" i="16" s="1"/>
  <c r="AV6" i="16"/>
  <c r="AV13" i="16" s="1"/>
  <c r="AV14" i="16" s="1"/>
  <c r="CF6" i="16"/>
  <c r="Q7" i="16"/>
  <c r="AG7" i="16"/>
  <c r="BR7" i="16"/>
  <c r="C8" i="16"/>
  <c r="BF10" i="16"/>
  <c r="BN12" i="16"/>
  <c r="V7" i="16"/>
  <c r="BC7" i="16"/>
  <c r="D6" i="16"/>
  <c r="D7" i="16"/>
  <c r="M6" i="16"/>
  <c r="M13" i="16" s="1"/>
  <c r="M14" i="16" s="1"/>
  <c r="W6" i="16"/>
  <c r="W13" i="16" s="1"/>
  <c r="W14" i="16" s="1"/>
  <c r="W7" i="16"/>
  <c r="AE6" i="16"/>
  <c r="AE13" i="16" s="1"/>
  <c r="AE14" i="16" s="1"/>
  <c r="AE7" i="16"/>
  <c r="AM6" i="16"/>
  <c r="AM13" i="16" s="1"/>
  <c r="AM14" i="16" s="1"/>
  <c r="AU6" i="16"/>
  <c r="AU13" i="16" s="1"/>
  <c r="AU14" i="16" s="1"/>
  <c r="BD6" i="16"/>
  <c r="BD7" i="16"/>
  <c r="BL6" i="16"/>
  <c r="BL7" i="16"/>
  <c r="BV6" i="16"/>
  <c r="BV7" i="16"/>
  <c r="CE6" i="16"/>
  <c r="CE7" i="16"/>
  <c r="V5" i="16"/>
  <c r="BC5" i="16"/>
  <c r="L5" i="16"/>
  <c r="AT5" i="16"/>
  <c r="CD5" i="16"/>
  <c r="AH8" i="16" l="1"/>
  <c r="AH10" i="16"/>
  <c r="AH12" i="16"/>
  <c r="AL10" i="16"/>
  <c r="AC7" i="16"/>
  <c r="BM12" i="16"/>
  <c r="BM10" i="16"/>
  <c r="BM8" i="16"/>
  <c r="AF7" i="16"/>
  <c r="T8" i="16"/>
  <c r="T12" i="16"/>
  <c r="AI7" i="16"/>
  <c r="CD13" i="16"/>
  <c r="CD14" i="16" s="1"/>
  <c r="CD7" i="16"/>
  <c r="AG8" i="16"/>
  <c r="AG10" i="16"/>
  <c r="AG12" i="16"/>
  <c r="BO8" i="16"/>
  <c r="BO10" i="16"/>
  <c r="BO12" i="16"/>
  <c r="BK10" i="16"/>
  <c r="BS12" i="16"/>
  <c r="BS8" i="16"/>
  <c r="AQ8" i="16"/>
  <c r="AQ12" i="16"/>
  <c r="BL12" i="16"/>
  <c r="BL8" i="16"/>
  <c r="AE12" i="16"/>
  <c r="AE8" i="16"/>
  <c r="AE10" i="16"/>
  <c r="BC12" i="16"/>
  <c r="BC8" i="16"/>
  <c r="Q8" i="16"/>
  <c r="Q12" i="16"/>
  <c r="AJ13" i="16"/>
  <c r="AJ14" i="16" s="1"/>
  <c r="AJ7" i="16"/>
  <c r="AR12" i="16"/>
  <c r="AR8" i="16"/>
  <c r="BW12" i="16"/>
  <c r="BW8" i="16"/>
  <c r="BW9" i="16"/>
  <c r="BW10" i="16"/>
  <c r="AN7" i="16"/>
  <c r="F12" i="16"/>
  <c r="F8" i="16"/>
  <c r="F10" i="16"/>
  <c r="AA7" i="16"/>
  <c r="L13" i="16"/>
  <c r="L14" i="16" s="1"/>
  <c r="L7" i="16"/>
  <c r="V12" i="16"/>
  <c r="V8" i="16"/>
  <c r="AX10" i="16"/>
  <c r="BI10" i="16"/>
  <c r="BI12" i="16"/>
  <c r="BI8" i="16"/>
  <c r="CC8" i="16"/>
  <c r="CC10" i="16" s="1"/>
  <c r="CC12" i="16"/>
  <c r="AS8" i="16"/>
  <c r="AS12" i="16"/>
  <c r="AZ13" i="16"/>
  <c r="AZ14" i="16" s="1"/>
  <c r="AZ7" i="16"/>
  <c r="I7" i="16"/>
  <c r="BD12" i="16"/>
  <c r="BD8" i="16"/>
  <c r="BD10" i="16"/>
  <c r="W12" i="16"/>
  <c r="W8" i="16"/>
  <c r="W10" i="16"/>
  <c r="AP13" i="16"/>
  <c r="AP14" i="16" s="1"/>
  <c r="AP7" i="16"/>
  <c r="O10" i="16"/>
  <c r="AD10" i="16"/>
  <c r="J8" i="16"/>
  <c r="J12" i="16"/>
  <c r="BZ7" i="16"/>
  <c r="Z8" i="16"/>
  <c r="Z12" i="16"/>
  <c r="Z10" i="16"/>
  <c r="CE12" i="16"/>
  <c r="CE8" i="16"/>
  <c r="CE10" i="16" s="1"/>
  <c r="AU7" i="16"/>
  <c r="M7" i="16"/>
  <c r="BN10" i="16"/>
  <c r="B12" i="16"/>
  <c r="B8" i="16"/>
  <c r="B9" i="16" s="1"/>
  <c r="BA7" i="16"/>
  <c r="BA13" i="16"/>
  <c r="BA14" i="16" s="1"/>
  <c r="AK7" i="16"/>
  <c r="BU10" i="16"/>
  <c r="H7" i="16"/>
  <c r="BR8" i="16"/>
  <c r="BR12" i="16"/>
  <c r="AO10" i="16"/>
  <c r="BE8" i="16"/>
  <c r="BE12" i="16"/>
  <c r="X8" i="16"/>
  <c r="X12" i="16"/>
  <c r="CB8" i="16"/>
  <c r="CB10" i="16" s="1"/>
  <c r="CB12" i="16"/>
  <c r="C10" i="16"/>
  <c r="AB7" i="16"/>
  <c r="BH12" i="16"/>
  <c r="BH8" i="16"/>
  <c r="BH10" i="16"/>
  <c r="BV12" i="16"/>
  <c r="BV8" i="16"/>
  <c r="BV9" i="16" s="1"/>
  <c r="BV10" i="16"/>
  <c r="AM7" i="16"/>
  <c r="D12" i="16"/>
  <c r="D8" i="16"/>
  <c r="D10" i="16"/>
  <c r="AY7" i="16"/>
  <c r="BY13" i="16"/>
  <c r="BY14" i="16" s="1"/>
  <c r="BY7" i="16"/>
  <c r="R7" i="16"/>
  <c r="CG8" i="16"/>
  <c r="CG12" i="16"/>
  <c r="CG10" i="16"/>
  <c r="S12" i="16"/>
  <c r="S8" i="16"/>
  <c r="CH8" i="16"/>
  <c r="CH10" i="16" s="1"/>
  <c r="CH12" i="16"/>
  <c r="CF12" i="16"/>
  <c r="CF8" i="16"/>
  <c r="CF10" i="16" s="1"/>
  <c r="AV7" i="16"/>
  <c r="N7" i="16"/>
  <c r="BJ10" i="16"/>
  <c r="BJ12" i="16"/>
  <c r="BJ8" i="16"/>
  <c r="K7" i="16"/>
  <c r="AW10" i="16"/>
  <c r="BL3" i="14"/>
  <c r="BL4" i="14" s="1"/>
  <c r="BL5" i="14" s="1"/>
  <c r="BK3" i="14"/>
  <c r="BF3" i="14"/>
  <c r="BF4" i="14" s="1"/>
  <c r="BF6" i="14" s="1"/>
  <c r="BF13" i="14" s="1"/>
  <c r="BM4" i="14"/>
  <c r="BM5" i="14" s="1"/>
  <c r="BN4" i="14"/>
  <c r="BN5" i="14" s="1"/>
  <c r="BP4" i="14"/>
  <c r="BP5" i="14" s="1"/>
  <c r="BQ4" i="14"/>
  <c r="BQ6" i="14" s="1"/>
  <c r="BQ13" i="14" s="1"/>
  <c r="BL18" i="14"/>
  <c r="BM18" i="14"/>
  <c r="BM19" i="14" s="1"/>
  <c r="BN18" i="14"/>
  <c r="BN19" i="14" s="1"/>
  <c r="BP18" i="14"/>
  <c r="BP19" i="14" s="1"/>
  <c r="BQ18" i="14"/>
  <c r="BQ19" i="14" s="1"/>
  <c r="BE18" i="14"/>
  <c r="BE4" i="14"/>
  <c r="BE6" i="14" s="1"/>
  <c r="BE13" i="14" s="1"/>
  <c r="AU12" i="16" l="1"/>
  <c r="AU8" i="16"/>
  <c r="AA12" i="16"/>
  <c r="AA8" i="16"/>
  <c r="AA10" i="16"/>
  <c r="N10" i="16"/>
  <c r="N12" i="16"/>
  <c r="N8" i="16"/>
  <c r="AC10" i="16"/>
  <c r="AC12" i="16"/>
  <c r="AC8" i="16"/>
  <c r="AJ12" i="16"/>
  <c r="AJ8" i="16"/>
  <c r="AQ10" i="16"/>
  <c r="R12" i="16"/>
  <c r="R10" i="16"/>
  <c r="R8" i="16"/>
  <c r="CD12" i="16"/>
  <c r="CD8" i="16"/>
  <c r="CD10" i="16" s="1"/>
  <c r="BY8" i="16"/>
  <c r="BY10" i="16" s="1"/>
  <c r="BY12" i="16"/>
  <c r="BE10" i="16"/>
  <c r="BC10" i="16"/>
  <c r="AY12" i="16"/>
  <c r="AY8" i="16"/>
  <c r="AR10" i="16"/>
  <c r="V10" i="16"/>
  <c r="T10" i="16"/>
  <c r="J10" i="16"/>
  <c r="AV12" i="16"/>
  <c r="AV8" i="16"/>
  <c r="AS10" i="16"/>
  <c r="BR10" i="16"/>
  <c r="AK10" i="16"/>
  <c r="AK12" i="16"/>
  <c r="AK8" i="16"/>
  <c r="BA8" i="16"/>
  <c r="BA12" i="16"/>
  <c r="AI8" i="16"/>
  <c r="AI10" i="16"/>
  <c r="AI12" i="16"/>
  <c r="S10" i="16"/>
  <c r="AN12" i="16"/>
  <c r="AN8" i="16"/>
  <c r="AN10" i="16"/>
  <c r="B10" i="16"/>
  <c r="K8" i="16"/>
  <c r="K12" i="16"/>
  <c r="X10" i="16"/>
  <c r="H8" i="16"/>
  <c r="H12" i="16"/>
  <c r="H10" i="16"/>
  <c r="AP8" i="16"/>
  <c r="AP12" i="16"/>
  <c r="AP10" i="16"/>
  <c r="I8" i="16"/>
  <c r="I12" i="16"/>
  <c r="L12" i="16"/>
  <c r="L8" i="16"/>
  <c r="Q10" i="16"/>
  <c r="AF12" i="16"/>
  <c r="AF8" i="16"/>
  <c r="AM12" i="16"/>
  <c r="AM8" i="16"/>
  <c r="AM10" i="16"/>
  <c r="AB12" i="16"/>
  <c r="AB8" i="16"/>
  <c r="M12" i="16"/>
  <c r="M10" i="16"/>
  <c r="M8" i="16"/>
  <c r="BZ8" i="16"/>
  <c r="BZ10" i="16" s="1"/>
  <c r="BZ12" i="16"/>
  <c r="AZ10" i="16"/>
  <c r="AZ12" i="16"/>
  <c r="AZ8" i="16"/>
  <c r="BL10" i="16"/>
  <c r="BS10" i="16"/>
  <c r="BQ7" i="14"/>
  <c r="BQ8" i="14" s="1"/>
  <c r="BQ10" i="14" s="1"/>
  <c r="BF18" i="14"/>
  <c r="BF19" i="14" s="1"/>
  <c r="BQ20" i="14"/>
  <c r="BQ21" i="14"/>
  <c r="BQ27" i="14" s="1"/>
  <c r="BQ5" i="14"/>
  <c r="BP20" i="14"/>
  <c r="BP21" i="14"/>
  <c r="BP27" i="14" s="1"/>
  <c r="BP6" i="14"/>
  <c r="BP13" i="14" s="1"/>
  <c r="BN7" i="14"/>
  <c r="BN6" i="14"/>
  <c r="BN13" i="14" s="1"/>
  <c r="BL6" i="14"/>
  <c r="BL13" i="14" s="1"/>
  <c r="BL19" i="14"/>
  <c r="BM6" i="14"/>
  <c r="BI4" i="14"/>
  <c r="BI18" i="14"/>
  <c r="BI19" i="14" s="1"/>
  <c r="BI21" i="14" s="1"/>
  <c r="BI27" i="14" s="1"/>
  <c r="BH18" i="14"/>
  <c r="BH4" i="14"/>
  <c r="BF5" i="14"/>
  <c r="BF7" i="14"/>
  <c r="BF8" i="14" s="1"/>
  <c r="BF10" i="14" s="1"/>
  <c r="BE7" i="14"/>
  <c r="BE12" i="14" s="1"/>
  <c r="BM20" i="14"/>
  <c r="BM21" i="14"/>
  <c r="BM22" i="14" s="1"/>
  <c r="BN21" i="14"/>
  <c r="BN27" i="14" s="1"/>
  <c r="BN20" i="14"/>
  <c r="BE5" i="14"/>
  <c r="BE19" i="14"/>
  <c r="BX15" i="13"/>
  <c r="BY15" i="13"/>
  <c r="BZ15" i="13"/>
  <c r="CA15" i="13"/>
  <c r="CB15" i="13"/>
  <c r="CC15" i="13"/>
  <c r="BW15" i="13"/>
  <c r="BQ15" i="13"/>
  <c r="BR15" i="13"/>
  <c r="BS15" i="13"/>
  <c r="BT15" i="13"/>
  <c r="BU15" i="13"/>
  <c r="BP15" i="13"/>
  <c r="AW15" i="13"/>
  <c r="BA15" i="13"/>
  <c r="BB15" i="13"/>
  <c r="BC15" i="13"/>
  <c r="BD15" i="13"/>
  <c r="BE15" i="13"/>
  <c r="BF15" i="13"/>
  <c r="BG15" i="13"/>
  <c r="BH15" i="13"/>
  <c r="BI15" i="13"/>
  <c r="BJ15" i="13"/>
  <c r="BK15" i="13"/>
  <c r="BN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C15" i="13"/>
  <c r="D15" i="13"/>
  <c r="E15" i="13"/>
  <c r="G15" i="13"/>
  <c r="H15" i="13"/>
  <c r="I15" i="13"/>
  <c r="J15" i="13"/>
  <c r="B15" i="13"/>
  <c r="T37" i="13"/>
  <c r="BQ9" i="13"/>
  <c r="BR9" i="13"/>
  <c r="BS9" i="13"/>
  <c r="BT9" i="13"/>
  <c r="BU9" i="13"/>
  <c r="BP9" i="13"/>
  <c r="BX7" i="13"/>
  <c r="BY7" i="13"/>
  <c r="BZ7" i="13"/>
  <c r="CA7" i="13"/>
  <c r="CB7" i="13"/>
  <c r="CC7" i="13"/>
  <c r="BW7" i="13"/>
  <c r="BX4" i="13"/>
  <c r="BY4" i="13"/>
  <c r="BY5" i="13" s="1"/>
  <c r="BY14" i="13" s="1"/>
  <c r="BZ4" i="13"/>
  <c r="BZ5" i="13" s="1"/>
  <c r="BZ14" i="13" s="1"/>
  <c r="CA4" i="13"/>
  <c r="CB4" i="13"/>
  <c r="CC4" i="13"/>
  <c r="CC5" i="13" s="1"/>
  <c r="BX5" i="13"/>
  <c r="CA5" i="13"/>
  <c r="CB5" i="13"/>
  <c r="BX6" i="13"/>
  <c r="BY6" i="13"/>
  <c r="BZ6" i="13"/>
  <c r="CA6" i="13"/>
  <c r="CB6" i="13"/>
  <c r="CC6" i="13"/>
  <c r="CC14" i="13" s="1"/>
  <c r="BX8" i="13"/>
  <c r="BX10" i="13" s="1"/>
  <c r="CA8" i="13"/>
  <c r="CA10" i="13" s="1"/>
  <c r="CB8" i="13"/>
  <c r="CB10" i="13" s="1"/>
  <c r="BX14" i="13"/>
  <c r="CA14" i="13"/>
  <c r="CB14" i="13"/>
  <c r="BW4" i="13"/>
  <c r="BW6" i="13" s="1"/>
  <c r="BQ4" i="13"/>
  <c r="BQ6" i="13" s="1"/>
  <c r="BR4" i="13"/>
  <c r="BR5" i="13" s="1"/>
  <c r="BR14" i="13" s="1"/>
  <c r="BS4" i="13"/>
  <c r="BT4" i="13"/>
  <c r="BT7" i="13" s="1"/>
  <c r="BU4" i="13"/>
  <c r="BU6" i="13" s="1"/>
  <c r="BU14" i="13" s="1"/>
  <c r="BQ5" i="13"/>
  <c r="BQ14" i="13" s="1"/>
  <c r="BS5" i="13"/>
  <c r="BT5" i="13"/>
  <c r="BU5" i="13"/>
  <c r="BS6" i="13"/>
  <c r="BT6" i="13"/>
  <c r="BT14" i="13" s="1"/>
  <c r="BS7" i="13"/>
  <c r="BS8" i="13" s="1"/>
  <c r="BS14" i="13"/>
  <c r="BP6" i="13"/>
  <c r="BP5" i="13"/>
  <c r="BP14" i="13" s="1"/>
  <c r="BP4" i="13"/>
  <c r="CE6" i="13"/>
  <c r="B3" i="14"/>
  <c r="C4" i="13"/>
  <c r="D4" i="13"/>
  <c r="D5" i="13" s="1"/>
  <c r="E4" i="13"/>
  <c r="E6" i="13" s="1"/>
  <c r="F4" i="13"/>
  <c r="F6" i="13" s="1"/>
  <c r="G4" i="13"/>
  <c r="H4" i="13"/>
  <c r="I4" i="13"/>
  <c r="J4" i="13"/>
  <c r="K4" i="13"/>
  <c r="L4" i="13"/>
  <c r="L5" i="13" s="1"/>
  <c r="M4" i="13"/>
  <c r="M6" i="13" s="1"/>
  <c r="N4" i="13"/>
  <c r="N7" i="13" s="1"/>
  <c r="O4" i="13"/>
  <c r="O6" i="13" s="1"/>
  <c r="O14" i="13" s="1"/>
  <c r="P4" i="13"/>
  <c r="Q4" i="13"/>
  <c r="R4" i="13"/>
  <c r="R6" i="13" s="1"/>
  <c r="R14" i="13" s="1"/>
  <c r="S4" i="13"/>
  <c r="S5" i="13" s="1"/>
  <c r="T4" i="13"/>
  <c r="U4" i="13"/>
  <c r="V4" i="13"/>
  <c r="W4" i="13"/>
  <c r="X4" i="13"/>
  <c r="Y4" i="13"/>
  <c r="Z4" i="13"/>
  <c r="AA4" i="13"/>
  <c r="AB4" i="13"/>
  <c r="AC4" i="13"/>
  <c r="AD4" i="13"/>
  <c r="AE4" i="13"/>
  <c r="AF4" i="13"/>
  <c r="AG4" i="13"/>
  <c r="AH4" i="13"/>
  <c r="AI4" i="13"/>
  <c r="AJ4" i="13"/>
  <c r="AK4" i="13"/>
  <c r="AL4" i="13"/>
  <c r="AM4" i="13"/>
  <c r="AN4" i="13"/>
  <c r="AO4" i="13"/>
  <c r="AP4" i="13"/>
  <c r="AQ4" i="13"/>
  <c r="AR4" i="13"/>
  <c r="AS4" i="13"/>
  <c r="AT4" i="13"/>
  <c r="AU4" i="13"/>
  <c r="AV4" i="13"/>
  <c r="AW4" i="13"/>
  <c r="AX4" i="13"/>
  <c r="AX5" i="13" s="1"/>
  <c r="AY4" i="13"/>
  <c r="AY7" i="13" s="1"/>
  <c r="AZ4" i="13"/>
  <c r="AZ7" i="13" s="1"/>
  <c r="BA4" i="13"/>
  <c r="BB4" i="13"/>
  <c r="BC4" i="13"/>
  <c r="BD4" i="13"/>
  <c r="BE4" i="13"/>
  <c r="BF4" i="13"/>
  <c r="BG4" i="13"/>
  <c r="BH4" i="13"/>
  <c r="BI4" i="13"/>
  <c r="BJ4" i="13"/>
  <c r="BK4" i="13"/>
  <c r="BL4" i="13"/>
  <c r="BL6" i="13" s="1"/>
  <c r="BM4" i="13"/>
  <c r="BN4" i="13"/>
  <c r="C5" i="13"/>
  <c r="G5" i="13"/>
  <c r="H5" i="13"/>
  <c r="I5" i="13"/>
  <c r="J5" i="13"/>
  <c r="K5" i="13"/>
  <c r="K14" i="13" s="1"/>
  <c r="N5" i="13"/>
  <c r="P5" i="13"/>
  <c r="Q5" i="13"/>
  <c r="T5" i="13"/>
  <c r="U5" i="13"/>
  <c r="V5" i="13"/>
  <c r="W5" i="13"/>
  <c r="X5" i="13"/>
  <c r="Y5" i="13"/>
  <c r="Z5" i="13"/>
  <c r="AA5" i="13"/>
  <c r="AB5" i="13"/>
  <c r="AC5" i="13"/>
  <c r="AD5" i="13"/>
  <c r="AE5" i="13"/>
  <c r="AF5" i="13"/>
  <c r="AG5" i="13"/>
  <c r="AH5" i="13"/>
  <c r="AI5" i="13"/>
  <c r="AJ5" i="13"/>
  <c r="AK5" i="13"/>
  <c r="AL5" i="13"/>
  <c r="AM5" i="13"/>
  <c r="AN5" i="13"/>
  <c r="AO5" i="13"/>
  <c r="AP5" i="13"/>
  <c r="AQ5" i="13"/>
  <c r="AR5" i="13"/>
  <c r="AS5" i="13"/>
  <c r="AT5" i="13"/>
  <c r="AU5" i="13"/>
  <c r="AV5" i="13"/>
  <c r="AW5" i="13"/>
  <c r="AY5" i="13"/>
  <c r="AZ5" i="13"/>
  <c r="BA5" i="13"/>
  <c r="BB5" i="13"/>
  <c r="BC5" i="13"/>
  <c r="BD5" i="13"/>
  <c r="BE5" i="13"/>
  <c r="BF5" i="13"/>
  <c r="BG5" i="13"/>
  <c r="BH5" i="13"/>
  <c r="BI5" i="13"/>
  <c r="BJ5" i="13"/>
  <c r="BK5" i="13"/>
  <c r="BM5" i="13"/>
  <c r="BN5" i="13"/>
  <c r="C6" i="13"/>
  <c r="G6" i="13"/>
  <c r="H6" i="13"/>
  <c r="I6" i="13"/>
  <c r="J6" i="13"/>
  <c r="K6" i="13"/>
  <c r="L6" i="13"/>
  <c r="L14" i="13" s="1"/>
  <c r="N6" i="13"/>
  <c r="P6" i="13"/>
  <c r="Q6" i="13"/>
  <c r="T6" i="13"/>
  <c r="U6" i="13"/>
  <c r="V6" i="13"/>
  <c r="W6" i="13"/>
  <c r="X6" i="13"/>
  <c r="Y6" i="13"/>
  <c r="Z6" i="13"/>
  <c r="AA6" i="13"/>
  <c r="AB6" i="13"/>
  <c r="AC6" i="13"/>
  <c r="AD6" i="13"/>
  <c r="AE6" i="13"/>
  <c r="AF6" i="13"/>
  <c r="AG6" i="13"/>
  <c r="AH6" i="13"/>
  <c r="AI6" i="13"/>
  <c r="AJ6" i="13"/>
  <c r="AK6" i="13"/>
  <c r="AL6" i="13"/>
  <c r="AM6" i="13"/>
  <c r="AN6" i="13"/>
  <c r="AO6" i="13"/>
  <c r="AP6" i="13"/>
  <c r="AQ6" i="13"/>
  <c r="AR6" i="13"/>
  <c r="AS6" i="13"/>
  <c r="AT6" i="13"/>
  <c r="AU6" i="13"/>
  <c r="AV6" i="13"/>
  <c r="AW6" i="13"/>
  <c r="AY6" i="13"/>
  <c r="AZ6" i="13"/>
  <c r="BA6" i="13"/>
  <c r="BB6" i="13"/>
  <c r="BC6" i="13"/>
  <c r="BD6" i="13"/>
  <c r="BE6" i="13"/>
  <c r="BF6" i="13"/>
  <c r="BG6" i="13"/>
  <c r="BH6" i="13"/>
  <c r="BI6" i="13"/>
  <c r="BJ6" i="13"/>
  <c r="BK6" i="13"/>
  <c r="BM6" i="13"/>
  <c r="BN6" i="13"/>
  <c r="C7" i="13"/>
  <c r="G7" i="13"/>
  <c r="H7" i="13"/>
  <c r="I7" i="13"/>
  <c r="J7" i="13"/>
  <c r="K7" i="13"/>
  <c r="K8" i="13" s="1"/>
  <c r="K10" i="13" s="1"/>
  <c r="P7" i="13"/>
  <c r="Q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AI7" i="13"/>
  <c r="AJ7" i="13"/>
  <c r="AK7" i="13"/>
  <c r="AL7" i="13"/>
  <c r="AM7" i="13"/>
  <c r="AN7" i="13"/>
  <c r="AO7" i="13"/>
  <c r="AP7" i="13"/>
  <c r="AQ7" i="13"/>
  <c r="AR7" i="13"/>
  <c r="AS7" i="13"/>
  <c r="AT7" i="13"/>
  <c r="AU7" i="13"/>
  <c r="AV7" i="13"/>
  <c r="AW7" i="13"/>
  <c r="BA7" i="13"/>
  <c r="BB7" i="13"/>
  <c r="BC7" i="13"/>
  <c r="BD7" i="13"/>
  <c r="BE7" i="13"/>
  <c r="BF7" i="13"/>
  <c r="BG7" i="13"/>
  <c r="BH7" i="13"/>
  <c r="BI7" i="13"/>
  <c r="BJ7" i="13"/>
  <c r="BK7" i="13"/>
  <c r="BM7" i="13"/>
  <c r="BM8" i="13" s="1"/>
  <c r="BN7" i="13"/>
  <c r="C8" i="13"/>
  <c r="G8" i="13"/>
  <c r="H8" i="13"/>
  <c r="I8" i="13"/>
  <c r="J8" i="13"/>
  <c r="P8" i="13"/>
  <c r="Q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AI8" i="13"/>
  <c r="AJ8" i="13"/>
  <c r="AK8" i="13"/>
  <c r="AL8" i="13"/>
  <c r="AM8" i="13"/>
  <c r="AN8" i="13"/>
  <c r="AO8" i="13"/>
  <c r="AP8" i="13"/>
  <c r="AQ8" i="13"/>
  <c r="AR8" i="13"/>
  <c r="AS8" i="13"/>
  <c r="AT8" i="13"/>
  <c r="AU8" i="13"/>
  <c r="AV8" i="13"/>
  <c r="AW8" i="13"/>
  <c r="BA8" i="13"/>
  <c r="BB8" i="13"/>
  <c r="BC8" i="13"/>
  <c r="BD8" i="13"/>
  <c r="BE8" i="13"/>
  <c r="BF8" i="13"/>
  <c r="BG8" i="13"/>
  <c r="BH8" i="13"/>
  <c r="BI8" i="13"/>
  <c r="BJ8" i="13"/>
  <c r="BK8" i="13"/>
  <c r="BN8" i="13"/>
  <c r="C10" i="13"/>
  <c r="G10" i="13"/>
  <c r="H10" i="13"/>
  <c r="I10" i="13"/>
  <c r="J10" i="13"/>
  <c r="P10" i="13"/>
  <c r="Q10" i="13"/>
  <c r="T10" i="13"/>
  <c r="U10" i="13"/>
  <c r="V10" i="13"/>
  <c r="W10" i="13"/>
  <c r="X10" i="13"/>
  <c r="Y10" i="13"/>
  <c r="Z10" i="13"/>
  <c r="AA10" i="13"/>
  <c r="AB10" i="13"/>
  <c r="AC10" i="13"/>
  <c r="AD10" i="13"/>
  <c r="AE10" i="13"/>
  <c r="AF10" i="13"/>
  <c r="AG10" i="13"/>
  <c r="AH10" i="13"/>
  <c r="AI10" i="13"/>
  <c r="AJ10" i="13"/>
  <c r="AK10" i="13"/>
  <c r="AL10" i="13"/>
  <c r="AM10" i="13"/>
  <c r="AN10" i="13"/>
  <c r="AO10" i="13"/>
  <c r="AP10" i="13"/>
  <c r="AQ10" i="13"/>
  <c r="AR10" i="13"/>
  <c r="AS10" i="13"/>
  <c r="AT10" i="13"/>
  <c r="AU10" i="13"/>
  <c r="AV10" i="13"/>
  <c r="AW10" i="13"/>
  <c r="BA10" i="13"/>
  <c r="BB10" i="13"/>
  <c r="BC10" i="13"/>
  <c r="BD10" i="13"/>
  <c r="BE10" i="13"/>
  <c r="BF10" i="13"/>
  <c r="BG10" i="13"/>
  <c r="BH10" i="13"/>
  <c r="BI10" i="13"/>
  <c r="BJ10" i="13"/>
  <c r="BK10" i="13"/>
  <c r="BN10" i="13"/>
  <c r="C12" i="13"/>
  <c r="G12" i="13"/>
  <c r="H12" i="13"/>
  <c r="I12" i="13"/>
  <c r="J12" i="13"/>
  <c r="P12" i="13"/>
  <c r="Q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AJ12" i="13"/>
  <c r="AK12" i="13"/>
  <c r="AL12" i="13"/>
  <c r="AM12" i="13"/>
  <c r="AN12" i="13"/>
  <c r="AO12" i="13"/>
  <c r="AP12" i="13"/>
  <c r="AQ12" i="13"/>
  <c r="AR12" i="13"/>
  <c r="AS12" i="13"/>
  <c r="AT12" i="13"/>
  <c r="AU12" i="13"/>
  <c r="AV12" i="13"/>
  <c r="AW12" i="13"/>
  <c r="BA12" i="13"/>
  <c r="BB12" i="13"/>
  <c r="BC12" i="13"/>
  <c r="BD12" i="13"/>
  <c r="BE12" i="13"/>
  <c r="BF12" i="13"/>
  <c r="BG12" i="13"/>
  <c r="BH12" i="13"/>
  <c r="BI12" i="13"/>
  <c r="BJ12" i="13"/>
  <c r="BK12" i="13"/>
  <c r="BN12" i="13"/>
  <c r="C14" i="13"/>
  <c r="D14" i="13"/>
  <c r="G14" i="13"/>
  <c r="H14" i="13"/>
  <c r="I14" i="13"/>
  <c r="J14" i="13"/>
  <c r="N14" i="13"/>
  <c r="P14" i="13"/>
  <c r="Q14" i="13"/>
  <c r="T14" i="13"/>
  <c r="U14" i="13"/>
  <c r="V14" i="13"/>
  <c r="W14" i="13"/>
  <c r="X14" i="13"/>
  <c r="Y14" i="13"/>
  <c r="Z14" i="13"/>
  <c r="AA14" i="13"/>
  <c r="AB14" i="13"/>
  <c r="AC14" i="13"/>
  <c r="AD14" i="13"/>
  <c r="AE14" i="13"/>
  <c r="AF14" i="13"/>
  <c r="AG14" i="13"/>
  <c r="AH14" i="13"/>
  <c r="AI14" i="13"/>
  <c r="AJ14" i="13"/>
  <c r="AK14" i="13"/>
  <c r="AL14" i="13"/>
  <c r="AM14" i="13"/>
  <c r="AN14" i="13"/>
  <c r="AO14" i="13"/>
  <c r="AP14" i="13"/>
  <c r="AQ14" i="13"/>
  <c r="AR14" i="13"/>
  <c r="AS14" i="13"/>
  <c r="AT14" i="13"/>
  <c r="AU14" i="13"/>
  <c r="AV14" i="13"/>
  <c r="AW14" i="13"/>
  <c r="AY14" i="13"/>
  <c r="AY15" i="13" s="1"/>
  <c r="AZ14" i="13"/>
  <c r="AZ15" i="13" s="1"/>
  <c r="BA14" i="13"/>
  <c r="BB14" i="13"/>
  <c r="BC14" i="13"/>
  <c r="BD14" i="13"/>
  <c r="BE14" i="13"/>
  <c r="BF14" i="13"/>
  <c r="BG14" i="13"/>
  <c r="BH14" i="13"/>
  <c r="BI14" i="13"/>
  <c r="BJ14" i="13"/>
  <c r="BK14" i="13"/>
  <c r="BL14" i="13"/>
  <c r="BL15" i="13" s="1"/>
  <c r="BM14" i="13"/>
  <c r="BM15" i="13" s="1"/>
  <c r="BN14" i="13"/>
  <c r="B14" i="13"/>
  <c r="B5" i="13"/>
  <c r="B4" i="13"/>
  <c r="B7" i="13" s="1"/>
  <c r="AT4" i="14"/>
  <c r="AU4" i="14"/>
  <c r="AU5" i="14" s="1"/>
  <c r="AV4" i="14"/>
  <c r="AW4" i="14"/>
  <c r="AW7" i="14" s="1"/>
  <c r="AW8" i="14" s="1"/>
  <c r="AW10" i="14" s="1"/>
  <c r="AX4" i="14"/>
  <c r="AY4" i="14"/>
  <c r="AY5" i="14" s="1"/>
  <c r="AZ4" i="14"/>
  <c r="BA4" i="14"/>
  <c r="BB4" i="14"/>
  <c r="BC4" i="14"/>
  <c r="BC5" i="14" s="1"/>
  <c r="AT5" i="14"/>
  <c r="AW5" i="14"/>
  <c r="AX5" i="14"/>
  <c r="BB5" i="14"/>
  <c r="AT6" i="14"/>
  <c r="AW6" i="14"/>
  <c r="AX6" i="14"/>
  <c r="BA6" i="14"/>
  <c r="BB6" i="14"/>
  <c r="AT7" i="14"/>
  <c r="AT8" i="14" s="1"/>
  <c r="AT10" i="14" s="1"/>
  <c r="AU7" i="14"/>
  <c r="AU12" i="14" s="1"/>
  <c r="AV7" i="14"/>
  <c r="AV8" i="14" s="1"/>
  <c r="AV10" i="14" s="1"/>
  <c r="AX7" i="14"/>
  <c r="AX8" i="14" s="1"/>
  <c r="AX10" i="14" s="1"/>
  <c r="AY7" i="14"/>
  <c r="AY8" i="14" s="1"/>
  <c r="AY10" i="14" s="1"/>
  <c r="AZ7" i="14"/>
  <c r="AZ12" i="14" s="1"/>
  <c r="BB7" i="14"/>
  <c r="BB8" i="14" s="1"/>
  <c r="BB10" i="14" s="1"/>
  <c r="BC7" i="14"/>
  <c r="AU8" i="14"/>
  <c r="AU10" i="14" s="1"/>
  <c r="AZ8" i="14"/>
  <c r="AZ10" i="14" s="1"/>
  <c r="BC8" i="14"/>
  <c r="BC10" i="14" s="1"/>
  <c r="AY12" i="14"/>
  <c r="BC12" i="14"/>
  <c r="AT13" i="14"/>
  <c r="AU13" i="14"/>
  <c r="AV13" i="14"/>
  <c r="AW13" i="14"/>
  <c r="AX13" i="14"/>
  <c r="AY13" i="14"/>
  <c r="AZ13" i="14"/>
  <c r="BA13" i="14"/>
  <c r="BB13" i="14"/>
  <c r="BC13" i="14"/>
  <c r="AS13" i="14"/>
  <c r="AS4" i="14"/>
  <c r="AS6" i="14" s="1"/>
  <c r="P4" i="14"/>
  <c r="Q4" i="14"/>
  <c r="R4" i="14"/>
  <c r="R6" i="14" s="1"/>
  <c r="S4" i="14"/>
  <c r="T4" i="14"/>
  <c r="U4" i="14"/>
  <c r="V4" i="14"/>
  <c r="V6" i="14" s="1"/>
  <c r="W4" i="14"/>
  <c r="X4" i="14"/>
  <c r="Y4" i="14"/>
  <c r="Z4" i="14"/>
  <c r="Z6" i="14" s="1"/>
  <c r="AA4" i="14"/>
  <c r="AB4" i="14"/>
  <c r="AC4" i="14"/>
  <c r="AD4" i="14"/>
  <c r="AD5" i="14" s="1"/>
  <c r="AE4" i="14"/>
  <c r="AF4" i="14"/>
  <c r="AG4" i="14"/>
  <c r="AH4" i="14"/>
  <c r="AH5" i="14" s="1"/>
  <c r="AI4" i="14"/>
  <c r="AI6" i="14" s="1"/>
  <c r="AJ4" i="14"/>
  <c r="AK4" i="14"/>
  <c r="AL4" i="14"/>
  <c r="AL5" i="14" s="1"/>
  <c r="AM4" i="14"/>
  <c r="AM6" i="14" s="1"/>
  <c r="AN4" i="14"/>
  <c r="AO4" i="14"/>
  <c r="AP4" i="14"/>
  <c r="AP5" i="14" s="1"/>
  <c r="AQ4" i="14"/>
  <c r="AQ6" i="14" s="1"/>
  <c r="P5" i="14"/>
  <c r="Q5" i="14"/>
  <c r="Q13" i="14" s="1"/>
  <c r="R5" i="14"/>
  <c r="S5" i="14"/>
  <c r="T5" i="14"/>
  <c r="U5" i="14"/>
  <c r="V5" i="14"/>
  <c r="W5" i="14"/>
  <c r="X5" i="14"/>
  <c r="Y5" i="14"/>
  <c r="Z5" i="14"/>
  <c r="AA5" i="14"/>
  <c r="AB5" i="14"/>
  <c r="AC5" i="14"/>
  <c r="AF5" i="14"/>
  <c r="AG5" i="14"/>
  <c r="AI5" i="14"/>
  <c r="AJ5" i="14"/>
  <c r="AK5" i="14"/>
  <c r="AM5" i="14"/>
  <c r="AN5" i="14"/>
  <c r="AO5" i="14"/>
  <c r="AQ5" i="14"/>
  <c r="P6" i="14"/>
  <c r="Q6" i="14"/>
  <c r="S6" i="14"/>
  <c r="T6" i="14"/>
  <c r="U6" i="14"/>
  <c r="U13" i="14" s="1"/>
  <c r="W6" i="14"/>
  <c r="W13" i="14" s="1"/>
  <c r="X6" i="14"/>
  <c r="Y6" i="14"/>
  <c r="Y13" i="14" s="1"/>
  <c r="AA6" i="14"/>
  <c r="AB6" i="14"/>
  <c r="AB13" i="14" s="1"/>
  <c r="AC6" i="14"/>
  <c r="AC13" i="14" s="1"/>
  <c r="AF6" i="14"/>
  <c r="AG6" i="14"/>
  <c r="AH6" i="14"/>
  <c r="AJ6" i="14"/>
  <c r="AK6" i="14"/>
  <c r="AN6" i="14"/>
  <c r="AO6" i="14"/>
  <c r="AP6" i="14"/>
  <c r="P7" i="14"/>
  <c r="Q7" i="14"/>
  <c r="Q12" i="14" s="1"/>
  <c r="T7" i="14"/>
  <c r="U7" i="14"/>
  <c r="V7" i="14"/>
  <c r="V8" i="14" s="1"/>
  <c r="X7" i="14"/>
  <c r="Y7" i="14"/>
  <c r="Y8" i="14" s="1"/>
  <c r="Z7" i="14"/>
  <c r="Z12" i="14" s="1"/>
  <c r="AB7" i="14"/>
  <c r="AC7" i="14"/>
  <c r="AE7" i="14"/>
  <c r="AF7" i="14"/>
  <c r="AG7" i="14"/>
  <c r="AG12" i="14" s="1"/>
  <c r="AI7" i="14"/>
  <c r="AI8" i="14" s="1"/>
  <c r="AJ7" i="14"/>
  <c r="AK7" i="14"/>
  <c r="AK12" i="14" s="1"/>
  <c r="AM7" i="14"/>
  <c r="AN7" i="14"/>
  <c r="AO7" i="14"/>
  <c r="AO12" i="14" s="1"/>
  <c r="AQ7" i="14"/>
  <c r="AQ8" i="14" s="1"/>
  <c r="U8" i="14"/>
  <c r="Z8" i="14"/>
  <c r="AC8" i="14"/>
  <c r="AF8" i="14"/>
  <c r="AF10" i="14" s="1"/>
  <c r="AJ8" i="14"/>
  <c r="AJ10" i="14" s="1"/>
  <c r="AM8" i="14"/>
  <c r="AN8" i="14"/>
  <c r="AN10" i="14" s="1"/>
  <c r="AO8" i="14"/>
  <c r="U10" i="14"/>
  <c r="AC10" i="14"/>
  <c r="AM10" i="14"/>
  <c r="U12" i="14"/>
  <c r="Y12" i="14"/>
  <c r="AC12" i="14"/>
  <c r="AE12" i="14"/>
  <c r="AF12" i="14"/>
  <c r="AJ12" i="14"/>
  <c r="AM12" i="14"/>
  <c r="AN12" i="14"/>
  <c r="P13" i="14"/>
  <c r="R13" i="14"/>
  <c r="S13" i="14"/>
  <c r="T13" i="14"/>
  <c r="V13" i="14"/>
  <c r="X13" i="14"/>
  <c r="Z13" i="14"/>
  <c r="AA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O4" i="14"/>
  <c r="O5" i="14"/>
  <c r="O13" i="14" s="1"/>
  <c r="M4" i="14"/>
  <c r="M6" i="14" s="1"/>
  <c r="N4" i="14"/>
  <c r="N5" i="14" s="1"/>
  <c r="N13" i="14" s="1"/>
  <c r="M7" i="14"/>
  <c r="M8" i="14" s="1"/>
  <c r="M10" i="14" s="1"/>
  <c r="M13" i="14"/>
  <c r="L13" i="14"/>
  <c r="L4" i="14"/>
  <c r="L7" i="14" s="1"/>
  <c r="L38" i="14"/>
  <c r="C13" i="14"/>
  <c r="E13" i="14"/>
  <c r="AJ10" i="16" l="1"/>
  <c r="BZ9" i="16"/>
  <c r="BA10" i="16"/>
  <c r="AB10" i="16"/>
  <c r="AY10" i="16"/>
  <c r="L10" i="16"/>
  <c r="AV10" i="16"/>
  <c r="AU10" i="16"/>
  <c r="K10" i="16"/>
  <c r="BY9" i="16"/>
  <c r="AF10" i="16"/>
  <c r="I10" i="16"/>
  <c r="F5" i="13"/>
  <c r="F14" i="13" s="1"/>
  <c r="F15" i="13" s="1"/>
  <c r="M5" i="14"/>
  <c r="O7" i="14"/>
  <c r="O10" i="14" s="1"/>
  <c r="O6" i="14"/>
  <c r="AQ12" i="14"/>
  <c r="AQ10" i="14"/>
  <c r="AG10" i="14"/>
  <c r="Y10" i="14"/>
  <c r="AK8" i="14"/>
  <c r="AK10" i="14" s="1"/>
  <c r="AP7" i="14"/>
  <c r="AL7" i="14"/>
  <c r="AH7" i="14"/>
  <c r="X8" i="14"/>
  <c r="X10" i="14" s="1"/>
  <c r="X12" i="14"/>
  <c r="R7" i="14"/>
  <c r="AS7" i="14"/>
  <c r="AS12" i="14" s="1"/>
  <c r="AZ5" i="14"/>
  <c r="AZ6" i="14"/>
  <c r="AV5" i="14"/>
  <c r="AV6" i="14"/>
  <c r="AB8" i="14"/>
  <c r="AB10" i="14" s="1"/>
  <c r="AB12" i="14"/>
  <c r="AI12" i="14"/>
  <c r="AO10" i="14"/>
  <c r="AI10" i="14"/>
  <c r="Q10" i="14"/>
  <c r="Q8" i="14"/>
  <c r="Z10" i="14"/>
  <c r="P8" i="14"/>
  <c r="P10" i="14" s="1"/>
  <c r="P12" i="14"/>
  <c r="AL6" i="14"/>
  <c r="AE5" i="14"/>
  <c r="AE6" i="14"/>
  <c r="AA7" i="14"/>
  <c r="W7" i="14"/>
  <c r="S7" i="14"/>
  <c r="AW12" i="14"/>
  <c r="BF20" i="14"/>
  <c r="BF21" i="14"/>
  <c r="BF27" i="14" s="1"/>
  <c r="V10" i="14"/>
  <c r="N6" i="14"/>
  <c r="V12" i="14"/>
  <c r="AG8" i="14"/>
  <c r="T8" i="14"/>
  <c r="T10" i="14" s="1"/>
  <c r="T12" i="14"/>
  <c r="AV12" i="14"/>
  <c r="BA5" i="14"/>
  <c r="BA7" i="14"/>
  <c r="BA8" i="14" s="1"/>
  <c r="BA10" i="14" s="1"/>
  <c r="BM7" i="14"/>
  <c r="BM12" i="14" s="1"/>
  <c r="BM13" i="14"/>
  <c r="BC6" i="14"/>
  <c r="AY6" i="14"/>
  <c r="AU6" i="14"/>
  <c r="BQ12" i="14"/>
  <c r="BP7" i="14"/>
  <c r="BP8" i="14" s="1"/>
  <c r="BP10" i="14" s="1"/>
  <c r="BQ22" i="14"/>
  <c r="BQ23" i="14" s="1"/>
  <c r="BQ24" i="14" s="1"/>
  <c r="BN22" i="14"/>
  <c r="BN26" i="14" s="1"/>
  <c r="BP22" i="14"/>
  <c r="BP26" i="14" s="1"/>
  <c r="BP12" i="14"/>
  <c r="BN8" i="14"/>
  <c r="BN10" i="14" s="1"/>
  <c r="BN12" i="14"/>
  <c r="BL7" i="14"/>
  <c r="BL8" i="14" s="1"/>
  <c r="BL10" i="14" s="1"/>
  <c r="BM8" i="14"/>
  <c r="BM10" i="14" s="1"/>
  <c r="BM27" i="14"/>
  <c r="BL20" i="14"/>
  <c r="BL21" i="14"/>
  <c r="BI20" i="14"/>
  <c r="BH5" i="14"/>
  <c r="BH6" i="14"/>
  <c r="BH13" i="14" s="1"/>
  <c r="BH19" i="14"/>
  <c r="BI5" i="14"/>
  <c r="BI6" i="14"/>
  <c r="BI13" i="14" s="1"/>
  <c r="BK4" i="14"/>
  <c r="BK18" i="14"/>
  <c r="BI22" i="14"/>
  <c r="BI23" i="14" s="1"/>
  <c r="BI24" i="14" s="1"/>
  <c r="BF12" i="14"/>
  <c r="BE8" i="14"/>
  <c r="BE10" i="14" s="1"/>
  <c r="BM23" i="14"/>
  <c r="BM24" i="14" s="1"/>
  <c r="BM26" i="14"/>
  <c r="BQ26" i="14"/>
  <c r="BE20" i="14"/>
  <c r="BE21" i="14"/>
  <c r="BE27" i="14" s="1"/>
  <c r="AZ12" i="13"/>
  <c r="AZ8" i="13"/>
  <c r="AY8" i="13"/>
  <c r="AY12" i="13"/>
  <c r="AX6" i="13"/>
  <c r="AX14" i="13" s="1"/>
  <c r="AX15" i="13" s="1"/>
  <c r="BM10" i="13"/>
  <c r="BM12" i="13"/>
  <c r="BL5" i="13"/>
  <c r="BL7" i="13"/>
  <c r="R7" i="13"/>
  <c r="R5" i="13"/>
  <c r="S6" i="13"/>
  <c r="N8" i="13"/>
  <c r="N12" i="13"/>
  <c r="N10" i="13"/>
  <c r="O5" i="13"/>
  <c r="O7" i="13"/>
  <c r="CB12" i="13"/>
  <c r="BX12" i="13"/>
  <c r="CA12" i="13"/>
  <c r="BW5" i="13"/>
  <c r="BT8" i="13"/>
  <c r="BT10" i="13"/>
  <c r="BT12" i="13"/>
  <c r="BS12" i="13"/>
  <c r="BR7" i="13"/>
  <c r="BS10" i="13"/>
  <c r="BU7" i="13"/>
  <c r="BQ7" i="13"/>
  <c r="BR6" i="13"/>
  <c r="BP7" i="13"/>
  <c r="M7" i="13"/>
  <c r="M14" i="13"/>
  <c r="M5" i="13"/>
  <c r="L7" i="13"/>
  <c r="K12" i="13"/>
  <c r="E5" i="13"/>
  <c r="E14" i="13" s="1"/>
  <c r="D7" i="13"/>
  <c r="D6" i="13"/>
  <c r="B12" i="13"/>
  <c r="B8" i="13"/>
  <c r="B10" i="13" s="1"/>
  <c r="B6" i="13"/>
  <c r="BB12" i="14"/>
  <c r="AX12" i="14"/>
  <c r="AT12" i="14"/>
  <c r="AS8" i="14"/>
  <c r="AS10" i="14" s="1"/>
  <c r="AS5" i="14"/>
  <c r="AE8" i="14"/>
  <c r="AE10" i="14" s="1"/>
  <c r="AD6" i="14"/>
  <c r="AD13" i="14" s="1"/>
  <c r="O8" i="14"/>
  <c r="O12" i="14"/>
  <c r="M12" i="14"/>
  <c r="N7" i="14"/>
  <c r="L12" i="14"/>
  <c r="L8" i="14"/>
  <c r="L10" i="14" s="1"/>
  <c r="L5" i="14"/>
  <c r="L6" i="14"/>
  <c r="F7" i="13" l="1"/>
  <c r="BN23" i="14"/>
  <c r="BN24" i="14" s="1"/>
  <c r="BF22" i="14"/>
  <c r="BF26" i="14" s="1"/>
  <c r="AD7" i="14"/>
  <c r="BP23" i="14"/>
  <c r="BP24" i="14" s="1"/>
  <c r="W10" i="14"/>
  <c r="W12" i="14"/>
  <c r="W8" i="14"/>
  <c r="AH8" i="14"/>
  <c r="AH10" i="14"/>
  <c r="AH12" i="14"/>
  <c r="AA12" i="14"/>
  <c r="AA8" i="14"/>
  <c r="AA10" i="14" s="1"/>
  <c r="R12" i="14"/>
  <c r="R8" i="14"/>
  <c r="R10" i="14" s="1"/>
  <c r="AL8" i="14"/>
  <c r="AL10" i="14" s="1"/>
  <c r="AL12" i="14"/>
  <c r="BA12" i="14"/>
  <c r="AP8" i="14"/>
  <c r="AP10" i="14" s="1"/>
  <c r="AP12" i="14"/>
  <c r="S8" i="14"/>
  <c r="S10" i="14" s="1"/>
  <c r="S12" i="14"/>
  <c r="BL12" i="14"/>
  <c r="BL22" i="14"/>
  <c r="BL27" i="14"/>
  <c r="BH7" i="14"/>
  <c r="BH12" i="14" s="1"/>
  <c r="BI7" i="14"/>
  <c r="BH21" i="14"/>
  <c r="BH27" i="14" s="1"/>
  <c r="BH20" i="14"/>
  <c r="BH8" i="14"/>
  <c r="BH10" i="14" s="1"/>
  <c r="BK19" i="14"/>
  <c r="BK6" i="14"/>
  <c r="BK13" i="14" s="1"/>
  <c r="BK5" i="14"/>
  <c r="BI26" i="14"/>
  <c r="BF23" i="14"/>
  <c r="BF24" i="14" s="1"/>
  <c r="BE22" i="14"/>
  <c r="BE26" i="14" s="1"/>
  <c r="AZ10" i="13"/>
  <c r="AY10" i="13"/>
  <c r="AX7" i="13"/>
  <c r="BL8" i="13"/>
  <c r="BL12" i="13"/>
  <c r="BL10" i="13"/>
  <c r="R8" i="13"/>
  <c r="R10" i="13"/>
  <c r="R12" i="13"/>
  <c r="S7" i="13"/>
  <c r="S14" i="13"/>
  <c r="O12" i="13"/>
  <c r="O8" i="13"/>
  <c r="BZ8" i="13"/>
  <c r="BZ12" i="13"/>
  <c r="BZ10" i="13"/>
  <c r="BY8" i="13"/>
  <c r="BY12" i="13"/>
  <c r="BY10" i="13"/>
  <c r="CC8" i="13"/>
  <c r="CC10" i="13" s="1"/>
  <c r="CC12" i="13"/>
  <c r="BW14" i="13"/>
  <c r="BU12" i="13"/>
  <c r="BU8" i="13"/>
  <c r="BU10" i="13"/>
  <c r="BR12" i="13"/>
  <c r="BR8" i="13"/>
  <c r="BR10" i="13" s="1"/>
  <c r="BQ12" i="13"/>
  <c r="BQ8" i="13"/>
  <c r="BQ10" i="13"/>
  <c r="BP8" i="13"/>
  <c r="BP12" i="13"/>
  <c r="BP10" i="13"/>
  <c r="M8" i="13"/>
  <c r="M10" i="13" s="1"/>
  <c r="M12" i="13"/>
  <c r="L8" i="13"/>
  <c r="L10" i="13"/>
  <c r="L12" i="13"/>
  <c r="E7" i="13"/>
  <c r="D8" i="13"/>
  <c r="D10" i="13"/>
  <c r="D12" i="13"/>
  <c r="AD8" i="14"/>
  <c r="AD10" i="14" s="1"/>
  <c r="AD12" i="14"/>
  <c r="N8" i="14"/>
  <c r="N10" i="14" s="1"/>
  <c r="N12" i="14"/>
  <c r="F8" i="13" l="1"/>
  <c r="F12" i="13"/>
  <c r="BL23" i="14"/>
  <c r="BL24" i="14" s="1"/>
  <c r="BL26" i="14"/>
  <c r="BK7" i="14"/>
  <c r="BK8" i="14" s="1"/>
  <c r="BK10" i="14" s="1"/>
  <c r="BK20" i="14"/>
  <c r="BK21" i="14"/>
  <c r="BK27" i="14" s="1"/>
  <c r="BH22" i="14"/>
  <c r="BI12" i="14"/>
  <c r="BI8" i="14"/>
  <c r="BI10" i="14" s="1"/>
  <c r="BE23" i="14"/>
  <c r="BE24" i="14" s="1"/>
  <c r="AX12" i="13"/>
  <c r="AX8" i="13"/>
  <c r="S12" i="13"/>
  <c r="S8" i="13"/>
  <c r="O10" i="13"/>
  <c r="BW8" i="13"/>
  <c r="BW10" i="13" s="1"/>
  <c r="BW12" i="13"/>
  <c r="E12" i="13"/>
  <c r="E8" i="13"/>
  <c r="E10" i="13" s="1"/>
  <c r="F10" i="13" l="1"/>
  <c r="BK22" i="14"/>
  <c r="BK23" i="14" s="1"/>
  <c r="BK24" i="14" s="1"/>
  <c r="BK12" i="14"/>
  <c r="BK26" i="14"/>
  <c r="BH23" i="14"/>
  <c r="BH24" i="14" s="1"/>
  <c r="BH26" i="14"/>
  <c r="AX10" i="13"/>
  <c r="S10" i="13"/>
  <c r="T26" i="13"/>
  <c r="AT18" i="14" l="1"/>
  <c r="AU18" i="14"/>
  <c r="AV18" i="14"/>
  <c r="AW18" i="14"/>
  <c r="AX18" i="14"/>
  <c r="AY18" i="14"/>
  <c r="AZ18" i="14"/>
  <c r="BA18" i="14"/>
  <c r="BB18" i="14"/>
  <c r="BC18" i="14"/>
  <c r="AS18" i="14"/>
  <c r="D19" i="14"/>
  <c r="E19" i="14"/>
  <c r="M18" i="14"/>
  <c r="N18" i="14"/>
  <c r="D4" i="14"/>
  <c r="E4" i="14"/>
  <c r="C4" i="14"/>
  <c r="B4" i="14"/>
  <c r="H23" i="14"/>
  <c r="AQ18" i="14"/>
  <c r="AP18" i="14"/>
  <c r="AO18" i="14"/>
  <c r="AN18" i="14"/>
  <c r="AM18" i="14"/>
  <c r="AL18" i="14"/>
  <c r="AK18" i="14"/>
  <c r="AJ18" i="14"/>
  <c r="AI18" i="14"/>
  <c r="AH18" i="14"/>
  <c r="AG18" i="14"/>
  <c r="AF18" i="14"/>
  <c r="AE18" i="14"/>
  <c r="AD18" i="14"/>
  <c r="AC18" i="14"/>
  <c r="AC19" i="14" s="1"/>
  <c r="AB18" i="14"/>
  <c r="AB19" i="14" s="1"/>
  <c r="AA18" i="14"/>
  <c r="Z18" i="14"/>
  <c r="Y18" i="14"/>
  <c r="X18" i="14"/>
  <c r="X19" i="14" s="1"/>
  <c r="W18" i="14"/>
  <c r="V18" i="14"/>
  <c r="U18" i="14"/>
  <c r="T18" i="14"/>
  <c r="S18" i="14"/>
  <c r="R18" i="14"/>
  <c r="Q18" i="14"/>
  <c r="P18" i="14"/>
  <c r="O18" i="14"/>
  <c r="L18" i="14"/>
  <c r="C19" i="14"/>
  <c r="B18" i="14"/>
  <c r="H8" i="14"/>
  <c r="T33" i="13"/>
  <c r="T29" i="13"/>
  <c r="Q27" i="14" l="1"/>
  <c r="Q19" i="14"/>
  <c r="U19" i="14"/>
  <c r="U27" i="14"/>
  <c r="Y19" i="14"/>
  <c r="AC20" i="14"/>
  <c r="AC21" i="14"/>
  <c r="AC27" i="14" s="1"/>
  <c r="AC22" i="14"/>
  <c r="AG19" i="14"/>
  <c r="AK19" i="14"/>
  <c r="AO19" i="14"/>
  <c r="N19" i="14"/>
  <c r="N27" i="14"/>
  <c r="AS19" i="14"/>
  <c r="AS27" i="14"/>
  <c r="AZ19" i="14"/>
  <c r="AZ27" i="14"/>
  <c r="AV19" i="14"/>
  <c r="AV27" i="14"/>
  <c r="L27" i="14"/>
  <c r="L19" i="14"/>
  <c r="R27" i="14"/>
  <c r="R19" i="14"/>
  <c r="V27" i="14"/>
  <c r="V19" i="14"/>
  <c r="Z19" i="14"/>
  <c r="AD19" i="14"/>
  <c r="AH19" i="14"/>
  <c r="AL19" i="14"/>
  <c r="AP19" i="14"/>
  <c r="C7" i="14"/>
  <c r="C6" i="14"/>
  <c r="C5" i="14"/>
  <c r="M19" i="14"/>
  <c r="M27" i="14"/>
  <c r="BC27" i="14"/>
  <c r="BC19" i="14"/>
  <c r="AY27" i="14"/>
  <c r="AY19" i="14"/>
  <c r="AU27" i="14"/>
  <c r="AU19" i="14"/>
  <c r="O27" i="14"/>
  <c r="O19" i="14"/>
  <c r="S27" i="14"/>
  <c r="S19" i="14"/>
  <c r="W19" i="14"/>
  <c r="AA19" i="14"/>
  <c r="AE19" i="14"/>
  <c r="AI19" i="14"/>
  <c r="AM19" i="14"/>
  <c r="AQ19" i="14"/>
  <c r="AQ27" i="14"/>
  <c r="E6" i="14"/>
  <c r="E7" i="14"/>
  <c r="E5" i="14"/>
  <c r="E22" i="14"/>
  <c r="E20" i="14"/>
  <c r="E21" i="14"/>
  <c r="E27" i="14" s="1"/>
  <c r="BB27" i="14"/>
  <c r="BB19" i="14"/>
  <c r="AX27" i="14"/>
  <c r="AX19" i="14"/>
  <c r="AT27" i="14"/>
  <c r="AT19" i="14"/>
  <c r="P19" i="14"/>
  <c r="P27" i="14"/>
  <c r="T19" i="14"/>
  <c r="T27" i="14"/>
  <c r="X21" i="14"/>
  <c r="X20" i="14"/>
  <c r="X27" i="14" s="1"/>
  <c r="X22" i="14"/>
  <c r="AB20" i="14"/>
  <c r="AB21" i="14"/>
  <c r="AB27" i="14" s="1"/>
  <c r="AF19" i="14"/>
  <c r="AJ19" i="14"/>
  <c r="AN19" i="14"/>
  <c r="D6" i="14"/>
  <c r="D13" i="14" s="1"/>
  <c r="D5" i="14"/>
  <c r="D7" i="14"/>
  <c r="D22" i="14"/>
  <c r="D26" i="14" s="1"/>
  <c r="D21" i="14"/>
  <c r="D20" i="14"/>
  <c r="D27" i="14" s="1"/>
  <c r="BA19" i="14"/>
  <c r="BA27" i="14"/>
  <c r="AW19" i="14"/>
  <c r="AW27" i="14"/>
  <c r="C21" i="14"/>
  <c r="C22" i="14" s="1"/>
  <c r="C20" i="14"/>
  <c r="B6" i="14"/>
  <c r="B13" i="14" s="1"/>
  <c r="E26" i="14"/>
  <c r="E23" i="14"/>
  <c r="E24" i="14" s="1"/>
  <c r="B5" i="14"/>
  <c r="B19" i="14"/>
  <c r="AE21" i="14" l="1"/>
  <c r="AE27" i="14" s="1"/>
  <c r="AE20" i="14"/>
  <c r="AH20" i="14"/>
  <c r="AH21" i="14"/>
  <c r="Z21" i="14"/>
  <c r="Z20" i="14"/>
  <c r="L22" i="14"/>
  <c r="L20" i="14"/>
  <c r="L21" i="14"/>
  <c r="AV20" i="14"/>
  <c r="AV21" i="14"/>
  <c r="AV22" i="14"/>
  <c r="AC26" i="14"/>
  <c r="AC23" i="14"/>
  <c r="AC24" i="14" s="1"/>
  <c r="Q22" i="14"/>
  <c r="Q20" i="14"/>
  <c r="Q21" i="14"/>
  <c r="BA21" i="14"/>
  <c r="BA20" i="14"/>
  <c r="BA22" i="14"/>
  <c r="X23" i="14"/>
  <c r="X24" i="14" s="1"/>
  <c r="X26" i="14"/>
  <c r="AU20" i="14"/>
  <c r="AU21" i="14"/>
  <c r="AU22" i="14"/>
  <c r="M20" i="14"/>
  <c r="M21" i="14"/>
  <c r="M22" i="14"/>
  <c r="T20" i="14"/>
  <c r="T21" i="14"/>
  <c r="T22" i="14"/>
  <c r="AP21" i="14"/>
  <c r="AP20" i="14"/>
  <c r="AD21" i="14"/>
  <c r="AD27" i="14" s="1"/>
  <c r="AD20" i="14"/>
  <c r="R21" i="14"/>
  <c r="R20" i="14"/>
  <c r="R22" i="14"/>
  <c r="AO21" i="14"/>
  <c r="AO27" i="14" s="1"/>
  <c r="AO20" i="14"/>
  <c r="AO22" i="14"/>
  <c r="U21" i="14"/>
  <c r="U20" i="14"/>
  <c r="U22" i="14"/>
  <c r="D23" i="14"/>
  <c r="D24" i="14" s="1"/>
  <c r="AJ20" i="14"/>
  <c r="AJ21" i="14"/>
  <c r="AJ27" i="14" s="1"/>
  <c r="AJ22" i="14"/>
  <c r="AB22" i="14"/>
  <c r="AX21" i="14"/>
  <c r="AX22" i="14"/>
  <c r="AX20" i="14"/>
  <c r="AQ22" i="14"/>
  <c r="AQ20" i="14"/>
  <c r="AQ21" i="14"/>
  <c r="AI20" i="14"/>
  <c r="AI21" i="14"/>
  <c r="AI27" i="14" s="1"/>
  <c r="AA20" i="14"/>
  <c r="AA21" i="14"/>
  <c r="AA27" i="14" s="1"/>
  <c r="AA22" i="14"/>
  <c r="S22" i="14"/>
  <c r="S20" i="14"/>
  <c r="S21" i="14"/>
  <c r="AY20" i="14"/>
  <c r="AY21" i="14"/>
  <c r="AY22" i="14"/>
  <c r="V22" i="14"/>
  <c r="V20" i="14"/>
  <c r="V21" i="14"/>
  <c r="AZ20" i="14"/>
  <c r="AZ21" i="14"/>
  <c r="AZ22" i="14"/>
  <c r="N20" i="14"/>
  <c r="N21" i="14"/>
  <c r="N22" i="14"/>
  <c r="AG21" i="14"/>
  <c r="AG27" i="14" s="1"/>
  <c r="AG20" i="14"/>
  <c r="C23" i="14"/>
  <c r="C27" i="14"/>
  <c r="P20" i="14"/>
  <c r="P21" i="14"/>
  <c r="P22" i="14"/>
  <c r="AM22" i="14"/>
  <c r="AM20" i="14"/>
  <c r="AM21" i="14"/>
  <c r="AM27" i="14" s="1"/>
  <c r="W22" i="14"/>
  <c r="W21" i="14"/>
  <c r="W20" i="14"/>
  <c r="W27" i="14" s="1"/>
  <c r="AL21" i="14"/>
  <c r="AL20" i="14"/>
  <c r="AK20" i="14"/>
  <c r="AK21" i="14"/>
  <c r="AK27" i="14" s="1"/>
  <c r="AK22" i="14"/>
  <c r="Y20" i="14"/>
  <c r="Y21" i="14"/>
  <c r="Y27" i="14" s="1"/>
  <c r="AN20" i="14"/>
  <c r="AN21" i="14"/>
  <c r="AN27" i="14" s="1"/>
  <c r="AF20" i="14"/>
  <c r="AF21" i="14"/>
  <c r="AF27" i="14" s="1"/>
  <c r="AF22" i="14"/>
  <c r="AT21" i="14"/>
  <c r="AT20" i="14"/>
  <c r="AT22" i="14"/>
  <c r="BB21" i="14"/>
  <c r="BB20" i="14"/>
  <c r="BB22" i="14"/>
  <c r="BC20" i="14"/>
  <c r="BC21" i="14"/>
  <c r="BC22" i="14"/>
  <c r="AS21" i="14"/>
  <c r="AS22" i="14"/>
  <c r="AS20" i="14"/>
  <c r="AW20" i="14"/>
  <c r="AW21" i="14"/>
  <c r="AW22" i="14"/>
  <c r="O22" i="14"/>
  <c r="O20" i="14"/>
  <c r="O21" i="14"/>
  <c r="B21" i="14"/>
  <c r="B27" i="14" s="1"/>
  <c r="B7" i="14"/>
  <c r="B12" i="14" s="1"/>
  <c r="B20" i="14"/>
  <c r="C12" i="14"/>
  <c r="D8" i="14"/>
  <c r="D10" i="14" s="1"/>
  <c r="C26" i="14"/>
  <c r="C24" i="14"/>
  <c r="E8" i="14"/>
  <c r="E10" i="14" s="1"/>
  <c r="E12" i="14"/>
  <c r="BC26" i="14" l="1"/>
  <c r="BC23" i="14"/>
  <c r="BC24" i="14" s="1"/>
  <c r="AZ23" i="14"/>
  <c r="AZ26" i="14"/>
  <c r="AZ24" i="14"/>
  <c r="AA26" i="14"/>
  <c r="AA23" i="14"/>
  <c r="AA24" i="14"/>
  <c r="AQ23" i="14"/>
  <c r="AQ24" i="14" s="1"/>
  <c r="AQ26" i="14"/>
  <c r="AF26" i="14"/>
  <c r="AF23" i="14"/>
  <c r="AF24" i="14"/>
  <c r="AW23" i="14"/>
  <c r="AW24" i="14" s="1"/>
  <c r="AW26" i="14"/>
  <c r="AS23" i="14"/>
  <c r="AS24" i="14" s="1"/>
  <c r="AS26" i="14"/>
  <c r="AT23" i="14"/>
  <c r="AT24" i="14" s="1"/>
  <c r="AT26" i="14"/>
  <c r="AN22" i="14"/>
  <c r="AK26" i="14"/>
  <c r="AK23" i="14"/>
  <c r="AK24" i="14"/>
  <c r="AL22" i="14"/>
  <c r="AL27" i="14"/>
  <c r="AG22" i="14"/>
  <c r="AY26" i="14"/>
  <c r="AY23" i="14"/>
  <c r="AY24" i="14" s="1"/>
  <c r="AX23" i="14"/>
  <c r="AX24" i="14" s="1"/>
  <c r="AX26" i="14"/>
  <c r="AD22" i="14"/>
  <c r="AP22" i="14"/>
  <c r="AP27" i="14"/>
  <c r="M23" i="14"/>
  <c r="M26" i="14"/>
  <c r="M24" i="14"/>
  <c r="BA23" i="14"/>
  <c r="BA24" i="14" s="1"/>
  <c r="BA26" i="14"/>
  <c r="AV26" i="14"/>
  <c r="AV23" i="14"/>
  <c r="AV24" i="14" s="1"/>
  <c r="AH22" i="14"/>
  <c r="AH27" i="14"/>
  <c r="AE22" i="14"/>
  <c r="BB23" i="14"/>
  <c r="BB24" i="14" s="1"/>
  <c r="BB26" i="14"/>
  <c r="Y22" i="14"/>
  <c r="S23" i="14"/>
  <c r="S24" i="14" s="1"/>
  <c r="S26" i="14"/>
  <c r="AI22" i="14"/>
  <c r="R26" i="14"/>
  <c r="R23" i="14"/>
  <c r="R24" i="14"/>
  <c r="T26" i="14"/>
  <c r="T23" i="14"/>
  <c r="T24" i="14" s="1"/>
  <c r="Q26" i="14"/>
  <c r="Q23" i="14"/>
  <c r="Q24" i="14"/>
  <c r="L23" i="14"/>
  <c r="L24" i="14" s="1"/>
  <c r="L26" i="14"/>
  <c r="AM23" i="14"/>
  <c r="AM24" i="14" s="1"/>
  <c r="AM26" i="14"/>
  <c r="AB23" i="14"/>
  <c r="AB24" i="14" s="1"/>
  <c r="AB26" i="14"/>
  <c r="AO23" i="14"/>
  <c r="AO24" i="14" s="1"/>
  <c r="AO26" i="14"/>
  <c r="O23" i="14"/>
  <c r="O24" i="14" s="1"/>
  <c r="O26" i="14"/>
  <c r="W23" i="14"/>
  <c r="W26" i="14"/>
  <c r="W24" i="14"/>
  <c r="P23" i="14"/>
  <c r="P24" i="14" s="1"/>
  <c r="P26" i="14"/>
  <c r="N26" i="14"/>
  <c r="N23" i="14"/>
  <c r="N24" i="14" s="1"/>
  <c r="V26" i="14"/>
  <c r="V23" i="14"/>
  <c r="V24" i="14" s="1"/>
  <c r="AJ26" i="14"/>
  <c r="AJ23" i="14"/>
  <c r="AJ24" i="14"/>
  <c r="U23" i="14"/>
  <c r="U24" i="14" s="1"/>
  <c r="U26" i="14"/>
  <c r="AU23" i="14"/>
  <c r="AU26" i="14"/>
  <c r="AU24" i="14"/>
  <c r="Z22" i="14"/>
  <c r="Z27" i="14"/>
  <c r="B22" i="14"/>
  <c r="B23" i="14" s="1"/>
  <c r="B24" i="14" s="1"/>
  <c r="B8" i="14"/>
  <c r="B10" i="14" s="1"/>
  <c r="C8" i="14"/>
  <c r="C10" i="14" s="1"/>
  <c r="D12" i="14"/>
  <c r="Z23" i="14" l="1"/>
  <c r="Z24" i="14" s="1"/>
  <c r="Z26" i="14"/>
  <c r="AH23" i="14"/>
  <c r="AH24" i="14" s="1"/>
  <c r="AH26" i="14"/>
  <c r="AD26" i="14"/>
  <c r="AD23" i="14"/>
  <c r="AD24" i="14"/>
  <c r="AG23" i="14"/>
  <c r="AG26" i="14"/>
  <c r="AG24" i="14"/>
  <c r="AE23" i="14"/>
  <c r="AE24" i="14" s="1"/>
  <c r="AE26" i="14"/>
  <c r="AI23" i="14"/>
  <c r="AI24" i="14" s="1"/>
  <c r="AI26" i="14"/>
  <c r="Y23" i="14"/>
  <c r="Y24" i="14" s="1"/>
  <c r="Y26" i="14"/>
  <c r="AP26" i="14"/>
  <c r="AP23" i="14"/>
  <c r="AP24" i="14" s="1"/>
  <c r="AL26" i="14"/>
  <c r="AL23" i="14"/>
  <c r="AL24" i="14" s="1"/>
  <c r="AN23" i="14"/>
  <c r="AN24" i="14" s="1"/>
  <c r="AN26" i="14"/>
  <c r="B26" i="14"/>
  <c r="S39" i="1"/>
  <c r="C39" i="1"/>
  <c r="M39" i="1"/>
  <c r="B39" i="1"/>
  <c r="D8" i="7"/>
  <c r="B11" i="7"/>
  <c r="B8" i="4"/>
  <c r="B9" i="4" s="1"/>
  <c r="C8" i="4"/>
  <c r="D8" i="4"/>
  <c r="D10" i="4" s="1"/>
  <c r="D9" i="4"/>
  <c r="B10" i="4"/>
  <c r="B11" i="4"/>
  <c r="B13" i="4" s="1"/>
  <c r="C9" i="4" l="1"/>
  <c r="C11" i="4" s="1"/>
  <c r="C13" i="4" s="1"/>
  <c r="C10" i="4"/>
  <c r="D11" i="4"/>
  <c r="D13" i="4" s="1"/>
</calcChain>
</file>

<file path=xl/comments1.xml><?xml version="1.0" encoding="utf-8"?>
<comments xmlns="http://schemas.openxmlformats.org/spreadsheetml/2006/main">
  <authors>
    <author>ap</author>
  </authors>
  <commentList>
    <comment ref="A10" authorId="0">
      <text>
        <r>
          <rPr>
            <sz val="8"/>
            <color indexed="81"/>
            <rFont val="Tahoma"/>
            <family val="2"/>
          </rPr>
          <t xml:space="preserve">Netto bedeutet hier 
"zu versteuerndes Einkommen" minus "Steuer".
Sozialabgaben (Rentenversicherung, Krankenvers. Usw.) müssen natürlich auch noch abgezogen werden, um das Nettogehalt zu erhalten. </t>
        </r>
      </text>
    </comment>
  </commentList>
</comments>
</file>

<file path=xl/sharedStrings.xml><?xml version="1.0" encoding="utf-8"?>
<sst xmlns="http://schemas.openxmlformats.org/spreadsheetml/2006/main" count="100" uniqueCount="62">
  <si>
    <t>Daten für Zeichnung</t>
  </si>
  <si>
    <t>zu verst. Einkommen in Euro</t>
  </si>
  <si>
    <t xml:space="preserve"> Hilfsgröße x</t>
  </si>
  <si>
    <t>y</t>
  </si>
  <si>
    <t>z</t>
  </si>
  <si>
    <t>Berechnung des Soli aus ESt</t>
  </si>
  <si>
    <t>Grundtarif  Steuer in Euro</t>
  </si>
  <si>
    <t>ESt</t>
  </si>
  <si>
    <t>Solidaritätszuschlag</t>
  </si>
  <si>
    <t>Soli</t>
  </si>
  <si>
    <t>Netto in Euro</t>
  </si>
  <si>
    <t>Splittingtarif  Steuer in Euro</t>
  </si>
  <si>
    <t>Abgeltungsteuer</t>
  </si>
  <si>
    <t>Einkünfte aus Kapitalverm.</t>
  </si>
  <si>
    <t>Quellensteuer</t>
  </si>
  <si>
    <t>Sparerpauschbetrag</t>
  </si>
  <si>
    <t>Kirchensteuersatz</t>
  </si>
  <si>
    <t>Kirchensteuer</t>
  </si>
  <si>
    <t>Summe:</t>
  </si>
  <si>
    <t>Verbleiben</t>
  </si>
  <si>
    <t>Werte nicht gerundet!</t>
  </si>
  <si>
    <t>Rendite R sei normalverteilt mit</t>
  </si>
  <si>
    <t>Erwartungswert</t>
  </si>
  <si>
    <t>Standardabweichung</t>
  </si>
  <si>
    <t>Die Wahrscheinlichkeit, dass die Rendite zwischen</t>
  </si>
  <si>
    <t xml:space="preserve">und </t>
  </si>
  <si>
    <t>liegt, beträgt:</t>
  </si>
  <si>
    <t xml:space="preserve">Die Wahrscheinlichkeit, dass die Rendite kleiner gleich </t>
  </si>
  <si>
    <t>ist</t>
  </si>
  <si>
    <t>beträgt:</t>
  </si>
  <si>
    <t>Einkommen</t>
  </si>
  <si>
    <t>Steuer</t>
  </si>
  <si>
    <t>Österreichischer Einkommensteuertarif</t>
  </si>
  <si>
    <t>Grenzsteuersatz</t>
  </si>
  <si>
    <t>Hilfsberechnungen für Grafiken:</t>
  </si>
  <si>
    <t>für alle zu versteuernde Einkommen</t>
  </si>
  <si>
    <t>(außer an den Übergangsstellen der Tarifbereiche).</t>
  </si>
  <si>
    <t>Dann existiert der Grenzsteuersatz (= 1. Ableitung)</t>
  </si>
  <si>
    <t>Durchschnittssteuersatz (DSt)</t>
  </si>
  <si>
    <t>Grenzsteuersatz (GSt)</t>
  </si>
  <si>
    <t>DSt und GSt beziehen sich nur auf die Einkommensteuer (ohne Solidaritätszuschlag)</t>
  </si>
  <si>
    <t xml:space="preserve">Grenzsteuersatz mit Soli </t>
  </si>
  <si>
    <t>Grenzsteuersatz bei ESt (GSt)</t>
  </si>
  <si>
    <t>Durchschnittssteuersatz bei ESt (DSt)</t>
  </si>
  <si>
    <t>ESt plus Soli</t>
  </si>
  <si>
    <t>Grundtarif  Steuer in Euro (ESt)</t>
  </si>
  <si>
    <t>Grenzsteuersatz mit Soli  (GStGesamt)</t>
  </si>
  <si>
    <t>Komplett ungerundete Einkommensteuer</t>
  </si>
  <si>
    <t>Einkommensteuer ab 2016</t>
  </si>
  <si>
    <t>Einkommensteuer (ESt) und Solidaritätszuschlag (Soli),  gültig ab 2016</t>
  </si>
  <si>
    <t>Andreas Pfeifer</t>
  </si>
  <si>
    <t>Hinweise:</t>
  </si>
  <si>
    <t>Werte in den weißen Zellen der Arbeitsblätter können geändert werden.</t>
  </si>
  <si>
    <t>Alle Angaben ohne Gewähr</t>
  </si>
  <si>
    <t>Anhang:  Statistikgrundlagen und Steuerberechnungen</t>
  </si>
  <si>
    <t>Der Grenzsteuersatz der ESt wird ungerundet berechnet.</t>
  </si>
  <si>
    <t>Der Grenzsteuersatz der Est wird ungerundet berechnet.</t>
  </si>
  <si>
    <t>Diese Datei enthält Lösungen zu Beispielen und Übungsaufgaben aus</t>
  </si>
  <si>
    <t xml:space="preserve">"Finanzmathematik - Lehrbuch für Studium und Praxis"  </t>
  </si>
  <si>
    <t>von Andreas Pfeifer. Es ist erschienen im Verlag Europa-Lehrmittel.</t>
  </si>
  <si>
    <t>In diesem Buch finden Sie auch weitere Informationen zur Benutzung dieser Excel-Datei.</t>
  </si>
  <si>
    <t>Durchschnittssteuersatz mit Soli (DSt)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</si>
</sst>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00%"/>
    <numFmt numFmtId="165" formatCode="0.0000%"/>
  </numFmts>
  <fonts count="10">
    <font>
      <sz val="10"/>
      <name val="Arial"/>
    </font>
    <font>
      <sz val="10"/>
      <name val="Arial"/>
      <family val="2"/>
    </font>
    <font>
      <sz val="10"/>
      <name val="Helv"/>
    </font>
    <font>
      <sz val="9"/>
      <name val="NewsGoth BT"/>
      <family val="2"/>
    </font>
    <font>
      <b/>
      <sz val="10"/>
      <name val="Helv"/>
    </font>
    <font>
      <b/>
      <sz val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12"/>
      <name val="Helv"/>
    </font>
    <font>
      <b/>
      <sz val="18"/>
      <name val="Helv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1" applyNumberFormat="0" applyProtection="0">
      <alignment horizontal="left" vertical="top"/>
    </xf>
    <xf numFmtId="0" fontId="2" fillId="0" borderId="0"/>
    <xf numFmtId="0" fontId="1" fillId="0" borderId="0"/>
  </cellStyleXfs>
  <cellXfs count="41">
    <xf numFmtId="0" fontId="0" fillId="0" borderId="0" xfId="0"/>
    <xf numFmtId="0" fontId="4" fillId="2" borderId="0" xfId="4" applyFont="1" applyFill="1"/>
    <xf numFmtId="0" fontId="2" fillId="2" borderId="0" xfId="4" applyFill="1"/>
    <xf numFmtId="0" fontId="2" fillId="0" borderId="0" xfId="4"/>
    <xf numFmtId="0" fontId="2" fillId="0" borderId="0" xfId="4" applyFont="1"/>
    <xf numFmtId="0" fontId="2" fillId="2" borderId="2" xfId="4" applyFill="1" applyBorder="1" applyAlignment="1">
      <alignment horizontal="right"/>
    </xf>
    <xf numFmtId="4" fontId="2" fillId="3" borderId="2" xfId="4" applyNumberFormat="1" applyFill="1" applyBorder="1"/>
    <xf numFmtId="4" fontId="2" fillId="2" borderId="2" xfId="4" applyNumberFormat="1" applyFill="1" applyBorder="1"/>
    <xf numFmtId="0" fontId="2" fillId="2" borderId="2" xfId="4" applyFill="1" applyBorder="1"/>
    <xf numFmtId="0" fontId="2" fillId="2" borderId="0" xfId="4" applyFont="1" applyFill="1"/>
    <xf numFmtId="0" fontId="4" fillId="2" borderId="2" xfId="4" applyFont="1" applyFill="1" applyBorder="1" applyAlignment="1">
      <alignment horizontal="right"/>
    </xf>
    <xf numFmtId="0" fontId="2" fillId="2" borderId="2" xfId="4" applyFont="1" applyFill="1" applyBorder="1" applyAlignment="1">
      <alignment horizontal="right"/>
    </xf>
    <xf numFmtId="0" fontId="2" fillId="2" borderId="2" xfId="4" applyFont="1" applyFill="1" applyBorder="1"/>
    <xf numFmtId="10" fontId="2" fillId="2" borderId="2" xfId="3" applyNumberFormat="1" applyFont="1" applyFill="1" applyBorder="1"/>
    <xf numFmtId="0" fontId="2" fillId="2" borderId="0" xfId="4" applyFill="1" applyBorder="1" applyAlignment="1">
      <alignment horizontal="right"/>
    </xf>
    <xf numFmtId="4" fontId="2" fillId="2" borderId="0" xfId="4" applyNumberFormat="1" applyFill="1"/>
    <xf numFmtId="0" fontId="2" fillId="2" borderId="0" xfId="4" applyFill="1" applyAlignment="1">
      <alignment horizontal="right"/>
    </xf>
    <xf numFmtId="0" fontId="5" fillId="2" borderId="0" xfId="0" applyFont="1" applyFill="1"/>
    <xf numFmtId="0" fontId="0" fillId="2" borderId="0" xfId="0" applyFill="1"/>
    <xf numFmtId="0" fontId="0" fillId="2" borderId="2" xfId="0" applyFill="1" applyBorder="1"/>
    <xf numFmtId="4" fontId="0" fillId="3" borderId="2" xfId="0" applyNumberFormat="1" applyFill="1" applyBorder="1"/>
    <xf numFmtId="0" fontId="0" fillId="3" borderId="2" xfId="0" applyFill="1" applyBorder="1"/>
    <xf numFmtId="9" fontId="0" fillId="3" borderId="2" xfId="0" applyNumberFormat="1" applyFill="1" applyBorder="1"/>
    <xf numFmtId="4" fontId="0" fillId="2" borderId="0" xfId="0" applyNumberFormat="1" applyFill="1"/>
    <xf numFmtId="9" fontId="0" fillId="3" borderId="0" xfId="0" applyNumberFormat="1" applyFill="1"/>
    <xf numFmtId="9" fontId="0" fillId="0" borderId="0" xfId="0" applyNumberFormat="1"/>
    <xf numFmtId="164" fontId="0" fillId="2" borderId="0" xfId="0" applyNumberFormat="1" applyFill="1"/>
    <xf numFmtId="164" fontId="1" fillId="2" borderId="0" xfId="3" applyNumberFormat="1" applyFill="1"/>
    <xf numFmtId="4" fontId="0" fillId="2" borderId="2" xfId="0" applyNumberFormat="1" applyFill="1" applyBorder="1"/>
    <xf numFmtId="164" fontId="0" fillId="2" borderId="2" xfId="0" applyNumberFormat="1" applyFill="1" applyBorder="1"/>
    <xf numFmtId="9" fontId="2" fillId="0" borderId="0" xfId="4" applyNumberFormat="1"/>
    <xf numFmtId="0" fontId="8" fillId="2" borderId="0" xfId="6" applyFont="1" applyFill="1" applyAlignment="1">
      <alignment horizontal="center"/>
    </xf>
    <xf numFmtId="0" fontId="2" fillId="2" borderId="0" xfId="6" applyFill="1"/>
    <xf numFmtId="0" fontId="2" fillId="2" borderId="3" xfId="6" applyFill="1" applyBorder="1"/>
    <xf numFmtId="0" fontId="9" fillId="2" borderId="4" xfId="6" applyFont="1" applyFill="1" applyBorder="1" applyAlignment="1">
      <alignment horizontal="center"/>
    </xf>
    <xf numFmtId="0" fontId="2" fillId="2" borderId="5" xfId="6" applyFill="1" applyBorder="1"/>
    <xf numFmtId="0" fontId="4" fillId="2" borderId="0" xfId="6" applyFont="1" applyFill="1" applyBorder="1" applyAlignment="1">
      <alignment horizontal="left"/>
    </xf>
    <xf numFmtId="0" fontId="4" fillId="2" borderId="0" xfId="6" applyFont="1" applyFill="1"/>
    <xf numFmtId="0" fontId="2" fillId="2" borderId="0" xfId="4" applyFont="1" applyFill="1" applyBorder="1" applyAlignment="1">
      <alignment horizontal="right"/>
    </xf>
    <xf numFmtId="4" fontId="2" fillId="2" borderId="0" xfId="4" applyNumberFormat="1" applyFill="1" applyBorder="1"/>
    <xf numFmtId="165" fontId="2" fillId="2" borderId="2" xfId="3" applyNumberFormat="1" applyFont="1" applyFill="1" applyBorder="1"/>
  </cellXfs>
  <cellStyles count="8">
    <cellStyle name="Euro" xfId="1"/>
    <cellStyle name="normal" xfId="2"/>
    <cellStyle name="Prozent" xfId="3" builtinId="5"/>
    <cellStyle name="Standard" xfId="0" builtinId="0"/>
    <cellStyle name="Standard 2" xfId="7"/>
    <cellStyle name="Standard 3" xfId="6"/>
    <cellStyle name="Standard_PFM4A_06" xfId="4"/>
    <cellStyle name="swpHead0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Einkommensteuer</a:t>
            </a:r>
          </a:p>
        </c:rich>
      </c:tx>
      <c:layout>
        <c:manualLayout>
          <c:xMode val="edge"/>
          <c:yMode val="edge"/>
          <c:x val="0.36635547455048423"/>
          <c:y val="3.67892976588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23375915756349"/>
          <c:y val="0.12709030100334448"/>
          <c:w val="0.8224306571541482"/>
          <c:h val="0.638795986622073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'Beisp. D1.1 gültig 2016'!$L$3:$AQ$3</c:f>
              <c:numCache>
                <c:formatCode>#,##0.00</c:formatCode>
                <c:ptCount val="32"/>
                <c:pt idx="0">
                  <c:v>0.01</c:v>
                </c:pt>
                <c:pt idx="1">
                  <c:v>8652</c:v>
                </c:pt>
                <c:pt idx="2">
                  <c:v>8653</c:v>
                </c:pt>
                <c:pt idx="3">
                  <c:v>9000</c:v>
                </c:pt>
                <c:pt idx="4">
                  <c:v>10000</c:v>
                </c:pt>
                <c:pt idx="5">
                  <c:v>11000</c:v>
                </c:pt>
                <c:pt idx="6">
                  <c:v>12000</c:v>
                </c:pt>
                <c:pt idx="7">
                  <c:v>13469</c:v>
                </c:pt>
                <c:pt idx="8">
                  <c:v>13470</c:v>
                </c:pt>
                <c:pt idx="9">
                  <c:v>15000</c:v>
                </c:pt>
                <c:pt idx="10">
                  <c:v>17300</c:v>
                </c:pt>
                <c:pt idx="11">
                  <c:v>17305</c:v>
                </c:pt>
                <c:pt idx="12">
                  <c:v>25000</c:v>
                </c:pt>
                <c:pt idx="13">
                  <c:v>30000</c:v>
                </c:pt>
                <c:pt idx="14">
                  <c:v>35000</c:v>
                </c:pt>
                <c:pt idx="15">
                  <c:v>40000</c:v>
                </c:pt>
                <c:pt idx="16">
                  <c:v>45000</c:v>
                </c:pt>
                <c:pt idx="17">
                  <c:v>50000</c:v>
                </c:pt>
                <c:pt idx="18">
                  <c:v>53664</c:v>
                </c:pt>
                <c:pt idx="19">
                  <c:v>53666</c:v>
                </c:pt>
                <c:pt idx="20">
                  <c:v>55000</c:v>
                </c:pt>
                <c:pt idx="21">
                  <c:v>60000</c:v>
                </c:pt>
                <c:pt idx="22">
                  <c:v>65000</c:v>
                </c:pt>
                <c:pt idx="23">
                  <c:v>70000</c:v>
                </c:pt>
                <c:pt idx="24">
                  <c:v>75000</c:v>
                </c:pt>
                <c:pt idx="25">
                  <c:v>80000</c:v>
                </c:pt>
                <c:pt idx="26">
                  <c:v>85000</c:v>
                </c:pt>
                <c:pt idx="27">
                  <c:v>90000</c:v>
                </c:pt>
                <c:pt idx="28">
                  <c:v>95000</c:v>
                </c:pt>
                <c:pt idx="29">
                  <c:v>100000</c:v>
                </c:pt>
                <c:pt idx="30">
                  <c:v>105000</c:v>
                </c:pt>
                <c:pt idx="31">
                  <c:v>110000</c:v>
                </c:pt>
              </c:numCache>
            </c:numRef>
          </c:xVal>
          <c:yVal>
            <c:numRef>
              <c:f>'Beisp. D1.1 gültig 2016'!$L$7:$AQ$7</c:f>
              <c:numCache>
                <c:formatCode>#,##0.00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49</c:v>
                </c:pt>
                <c:pt idx="4">
                  <c:v>206</c:v>
                </c:pt>
                <c:pt idx="5">
                  <c:v>383</c:v>
                </c:pt>
                <c:pt idx="6">
                  <c:v>580</c:v>
                </c:pt>
                <c:pt idx="7">
                  <c:v>904</c:v>
                </c:pt>
                <c:pt idx="8">
                  <c:v>905</c:v>
                </c:pt>
                <c:pt idx="9">
                  <c:v>1275</c:v>
                </c:pt>
                <c:pt idx="10">
                  <c:v>1852</c:v>
                </c:pt>
                <c:pt idx="11">
                  <c:v>1853</c:v>
                </c:pt>
                <c:pt idx="12">
                  <c:v>3957</c:v>
                </c:pt>
                <c:pt idx="13">
                  <c:v>5468</c:v>
                </c:pt>
                <c:pt idx="14">
                  <c:v>7091</c:v>
                </c:pt>
                <c:pt idx="15">
                  <c:v>8826</c:v>
                </c:pt>
                <c:pt idx="16">
                  <c:v>10675</c:v>
                </c:pt>
                <c:pt idx="17">
                  <c:v>12636</c:v>
                </c:pt>
                <c:pt idx="18">
                  <c:v>14144</c:v>
                </c:pt>
                <c:pt idx="19">
                  <c:v>14145</c:v>
                </c:pt>
                <c:pt idx="20">
                  <c:v>14705</c:v>
                </c:pt>
                <c:pt idx="21">
                  <c:v>16805</c:v>
                </c:pt>
                <c:pt idx="22">
                  <c:v>18905</c:v>
                </c:pt>
                <c:pt idx="23">
                  <c:v>21005</c:v>
                </c:pt>
                <c:pt idx="24">
                  <c:v>23105</c:v>
                </c:pt>
                <c:pt idx="25">
                  <c:v>25205</c:v>
                </c:pt>
                <c:pt idx="26">
                  <c:v>27305</c:v>
                </c:pt>
                <c:pt idx="27">
                  <c:v>29405</c:v>
                </c:pt>
                <c:pt idx="28">
                  <c:v>31505</c:v>
                </c:pt>
                <c:pt idx="29">
                  <c:v>33605</c:v>
                </c:pt>
                <c:pt idx="30">
                  <c:v>35705</c:v>
                </c:pt>
                <c:pt idx="31">
                  <c:v>37805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D1.1 gültig 2016'!$L$3:$AQ$3</c:f>
              <c:numCache>
                <c:formatCode>#,##0.00</c:formatCode>
                <c:ptCount val="32"/>
                <c:pt idx="0">
                  <c:v>0.01</c:v>
                </c:pt>
                <c:pt idx="1">
                  <c:v>8652</c:v>
                </c:pt>
                <c:pt idx="2">
                  <c:v>8653</c:v>
                </c:pt>
                <c:pt idx="3">
                  <c:v>9000</c:v>
                </c:pt>
                <c:pt idx="4">
                  <c:v>10000</c:v>
                </c:pt>
                <c:pt idx="5">
                  <c:v>11000</c:v>
                </c:pt>
                <c:pt idx="6">
                  <c:v>12000</c:v>
                </c:pt>
                <c:pt idx="7">
                  <c:v>13469</c:v>
                </c:pt>
                <c:pt idx="8">
                  <c:v>13470</c:v>
                </c:pt>
                <c:pt idx="9">
                  <c:v>15000</c:v>
                </c:pt>
                <c:pt idx="10">
                  <c:v>17300</c:v>
                </c:pt>
                <c:pt idx="11">
                  <c:v>17305</c:v>
                </c:pt>
                <c:pt idx="12">
                  <c:v>25000</c:v>
                </c:pt>
                <c:pt idx="13">
                  <c:v>30000</c:v>
                </c:pt>
                <c:pt idx="14">
                  <c:v>35000</c:v>
                </c:pt>
                <c:pt idx="15">
                  <c:v>40000</c:v>
                </c:pt>
                <c:pt idx="16">
                  <c:v>45000</c:v>
                </c:pt>
                <c:pt idx="17">
                  <c:v>50000</c:v>
                </c:pt>
                <c:pt idx="18">
                  <c:v>53664</c:v>
                </c:pt>
                <c:pt idx="19">
                  <c:v>53666</c:v>
                </c:pt>
                <c:pt idx="20">
                  <c:v>55000</c:v>
                </c:pt>
                <c:pt idx="21">
                  <c:v>60000</c:v>
                </c:pt>
                <c:pt idx="22">
                  <c:v>65000</c:v>
                </c:pt>
                <c:pt idx="23">
                  <c:v>70000</c:v>
                </c:pt>
                <c:pt idx="24">
                  <c:v>75000</c:v>
                </c:pt>
                <c:pt idx="25">
                  <c:v>80000</c:v>
                </c:pt>
                <c:pt idx="26">
                  <c:v>85000</c:v>
                </c:pt>
                <c:pt idx="27">
                  <c:v>90000</c:v>
                </c:pt>
                <c:pt idx="28">
                  <c:v>95000</c:v>
                </c:pt>
                <c:pt idx="29">
                  <c:v>100000</c:v>
                </c:pt>
                <c:pt idx="30">
                  <c:v>105000</c:v>
                </c:pt>
                <c:pt idx="31">
                  <c:v>110000</c:v>
                </c:pt>
              </c:numCache>
            </c:numRef>
          </c:xVal>
          <c:yVal>
            <c:numRef>
              <c:f>'Beisp. D1.1 gültig 2016'!$L$22:$AQ$22</c:f>
              <c:numCache>
                <c:formatCode>#,##0.00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1370</c:v>
                </c:pt>
                <c:pt idx="13">
                  <c:v>2550</c:v>
                </c:pt>
                <c:pt idx="14">
                  <c:v>3806</c:v>
                </c:pt>
                <c:pt idx="15">
                  <c:v>5120</c:v>
                </c:pt>
                <c:pt idx="16">
                  <c:v>6490</c:v>
                </c:pt>
                <c:pt idx="17">
                  <c:v>7914</c:v>
                </c:pt>
                <c:pt idx="18">
                  <c:v>8996</c:v>
                </c:pt>
                <c:pt idx="19">
                  <c:v>8996</c:v>
                </c:pt>
                <c:pt idx="20">
                  <c:v>9396</c:v>
                </c:pt>
                <c:pt idx="21">
                  <c:v>10936</c:v>
                </c:pt>
                <c:pt idx="22">
                  <c:v>12530</c:v>
                </c:pt>
                <c:pt idx="23">
                  <c:v>14182</c:v>
                </c:pt>
                <c:pt idx="24">
                  <c:v>15888</c:v>
                </c:pt>
                <c:pt idx="25">
                  <c:v>17652</c:v>
                </c:pt>
                <c:pt idx="26">
                  <c:v>19472</c:v>
                </c:pt>
                <c:pt idx="27">
                  <c:v>21350</c:v>
                </c:pt>
                <c:pt idx="28">
                  <c:v>23282</c:v>
                </c:pt>
                <c:pt idx="29">
                  <c:v>25272</c:v>
                </c:pt>
                <c:pt idx="30">
                  <c:v>27316</c:v>
                </c:pt>
                <c:pt idx="31">
                  <c:v>29410</c:v>
                </c:pt>
              </c:numCache>
            </c:numRef>
          </c:yVal>
          <c:smooth val="0"/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D1.1 gültig 2016'!$L$31:$L$32</c:f>
              <c:numCache>
                <c:formatCode>General</c:formatCode>
                <c:ptCount val="2"/>
                <c:pt idx="0">
                  <c:v>8652</c:v>
                </c:pt>
                <c:pt idx="1">
                  <c:v>8652</c:v>
                </c:pt>
              </c:numCache>
            </c:numRef>
          </c:xVal>
          <c:yVal>
            <c:numRef>
              <c:f>'Beisp. D1.1 gültig 2016'!$M$31:$M$32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</c:ser>
        <c:ser>
          <c:idx val="3"/>
          <c:order val="3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D1.1 gültig 2016'!$L$34:$L$35</c:f>
              <c:numCache>
                <c:formatCode>General</c:formatCode>
                <c:ptCount val="2"/>
                <c:pt idx="0">
                  <c:v>13669</c:v>
                </c:pt>
                <c:pt idx="1">
                  <c:v>13669</c:v>
                </c:pt>
              </c:numCache>
            </c:numRef>
          </c:xVal>
          <c:yVal>
            <c:numRef>
              <c:f>'Beisp. D1.1 gültig 2016'!$M$34:$M$35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0"/>
        </c:ser>
        <c:ser>
          <c:idx val="4"/>
          <c:order val="4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D1.1 gültig 2016'!$L$37:$L$38</c:f>
              <c:numCache>
                <c:formatCode>General</c:formatCode>
                <c:ptCount val="2"/>
                <c:pt idx="0">
                  <c:v>53665</c:v>
                </c:pt>
                <c:pt idx="1">
                  <c:v>53665</c:v>
                </c:pt>
              </c:numCache>
            </c:numRef>
          </c:xVal>
          <c:yVal>
            <c:numRef>
              <c:f>'Beisp. D1.1 gültig 2016'!$M$37:$M$38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301312"/>
        <c:axId val="191301888"/>
      </c:scatterChart>
      <c:valAx>
        <c:axId val="191301312"/>
        <c:scaling>
          <c:orientation val="minMax"/>
          <c:max val="81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3644890519942428"/>
              <c:y val="0.8729096989966554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301888"/>
        <c:crosses val="autoZero"/>
        <c:crossBetween val="midCat"/>
        <c:minorUnit val="5000"/>
      </c:valAx>
      <c:valAx>
        <c:axId val="191301888"/>
        <c:scaling>
          <c:orientation val="minMax"/>
          <c:max val="27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Splitting-Verfahren</a:t>
                </a:r>
              </a:p>
            </c:rich>
          </c:tx>
          <c:layout>
            <c:manualLayout>
              <c:xMode val="edge"/>
              <c:yMode val="edge"/>
              <c:x val="0.78878576663420585"/>
              <c:y val="0.4548494983277591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30131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Einkommenssteuer</a:t>
            </a:r>
          </a:p>
        </c:rich>
      </c:tx>
      <c:layout>
        <c:manualLayout>
          <c:xMode val="edge"/>
          <c:yMode val="edge"/>
          <c:x val="0.32839585357796486"/>
          <c:y val="3.33334168004226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9421415464446"/>
          <c:y val="0.17692351994070499"/>
          <c:w val="0.74568081038004042"/>
          <c:h val="0.65128368210056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'Beispiel E.1 ESt Österreich'!$A$38</c:f>
              <c:strCache>
                <c:ptCount val="1"/>
                <c:pt idx="0">
                  <c:v>Steuer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'Beispiel E.1 ESt Österreich'!$B$37:$U$37</c:f>
              <c:numCache>
                <c:formatCode>#,##0.00</c:formatCode>
                <c:ptCount val="20"/>
                <c:pt idx="0">
                  <c:v>0</c:v>
                </c:pt>
                <c:pt idx="1">
                  <c:v>10999</c:v>
                </c:pt>
                <c:pt idx="3">
                  <c:v>11000</c:v>
                </c:pt>
                <c:pt idx="4">
                  <c:v>17999</c:v>
                </c:pt>
                <c:pt idx="6">
                  <c:v>18000</c:v>
                </c:pt>
                <c:pt idx="7">
                  <c:v>30999</c:v>
                </c:pt>
                <c:pt idx="9">
                  <c:v>31000</c:v>
                </c:pt>
                <c:pt idx="10">
                  <c:v>59999</c:v>
                </c:pt>
                <c:pt idx="12">
                  <c:v>60000</c:v>
                </c:pt>
                <c:pt idx="13">
                  <c:v>89999</c:v>
                </c:pt>
                <c:pt idx="15">
                  <c:v>90000</c:v>
                </c:pt>
                <c:pt idx="16">
                  <c:v>999999</c:v>
                </c:pt>
                <c:pt idx="18">
                  <c:v>1000000</c:v>
                </c:pt>
                <c:pt idx="19">
                  <c:v>3000000</c:v>
                </c:pt>
              </c:numCache>
            </c:numRef>
          </c:xVal>
          <c:yVal>
            <c:numRef>
              <c:f>'Beispiel E.1 ESt Österreich'!$B$38:$U$38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1749.75</c:v>
                </c:pt>
                <c:pt idx="5">
                  <c:v>0</c:v>
                </c:pt>
                <c:pt idx="6">
                  <c:v>1750</c:v>
                </c:pt>
                <c:pt idx="7">
                  <c:v>6299.65</c:v>
                </c:pt>
                <c:pt idx="8">
                  <c:v>0</c:v>
                </c:pt>
                <c:pt idx="9">
                  <c:v>6300</c:v>
                </c:pt>
                <c:pt idx="10">
                  <c:v>18479.580000000002</c:v>
                </c:pt>
                <c:pt idx="11">
                  <c:v>0</c:v>
                </c:pt>
                <c:pt idx="12">
                  <c:v>18480</c:v>
                </c:pt>
                <c:pt idx="13">
                  <c:v>32879.519999999997</c:v>
                </c:pt>
                <c:pt idx="14">
                  <c:v>0</c:v>
                </c:pt>
                <c:pt idx="15">
                  <c:v>32880</c:v>
                </c:pt>
                <c:pt idx="16">
                  <c:v>487879.5</c:v>
                </c:pt>
                <c:pt idx="17">
                  <c:v>0</c:v>
                </c:pt>
                <c:pt idx="18">
                  <c:v>487880</c:v>
                </c:pt>
                <c:pt idx="19">
                  <c:v>1587880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56448"/>
        <c:axId val="193657024"/>
      </c:scatterChart>
      <c:valAx>
        <c:axId val="193656448"/>
        <c:scaling>
          <c:orientation val="minMax"/>
          <c:max val="10000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Einkommen</a:t>
                </a:r>
              </a:p>
            </c:rich>
          </c:tx>
          <c:layout>
            <c:manualLayout>
              <c:xMode val="edge"/>
              <c:yMode val="edge"/>
              <c:x val="0.4469146578767792"/>
              <c:y val="0.905130471580708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57024"/>
        <c:crosses val="autoZero"/>
        <c:crossBetween val="midCat"/>
      </c:valAx>
      <c:valAx>
        <c:axId val="193657024"/>
        <c:scaling>
          <c:orientation val="minMax"/>
          <c:max val="4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564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Grenzsteuersatz 
bei der Einkommensteuer in Österreich</a:t>
            </a:r>
          </a:p>
        </c:rich>
      </c:tx>
      <c:layout>
        <c:manualLayout>
          <c:xMode val="edge"/>
          <c:yMode val="edge"/>
          <c:x val="0.2189060044164053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35354806423952"/>
          <c:y val="0.16065573770491803"/>
          <c:w val="0.79528995442733841"/>
          <c:h val="0.6196721311475409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'Beispiel E.1 ESt Österreich'!$A$39</c:f>
              <c:strCache>
                <c:ptCount val="1"/>
                <c:pt idx="0">
                  <c:v>Grenzsteuersatz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3"/>
            <c:marker>
              <c:symbol val="circle"/>
              <c:size val="3"/>
              <c:spPr>
                <a:solidFill>
                  <a:schemeClr val="tx1"/>
                </a:solidFill>
              </c:spPr>
            </c:marker>
            <c:bubble3D val="0"/>
          </c:dPt>
          <c:dPt>
            <c:idx val="6"/>
            <c:marker>
              <c:symbol val="circle"/>
              <c:size val="3"/>
              <c:spPr>
                <a:solidFill>
                  <a:schemeClr val="tx1"/>
                </a:solidFill>
              </c:spPr>
            </c:marker>
            <c:bubble3D val="0"/>
          </c:dPt>
          <c:dPt>
            <c:idx val="9"/>
            <c:marker>
              <c:symbol val="circle"/>
              <c:size val="3"/>
              <c:spPr>
                <a:solidFill>
                  <a:schemeClr val="tx1"/>
                </a:solidFill>
              </c:spPr>
            </c:marker>
            <c:bubble3D val="0"/>
          </c:dPt>
          <c:dPt>
            <c:idx val="12"/>
            <c:marker>
              <c:symbol val="circle"/>
              <c:size val="3"/>
              <c:spPr>
                <a:solidFill>
                  <a:schemeClr val="tx1"/>
                </a:solidFill>
              </c:spPr>
            </c:marker>
            <c:bubble3D val="0"/>
          </c:dPt>
          <c:dPt>
            <c:idx val="15"/>
            <c:marker>
              <c:symbol val="circle"/>
              <c:size val="3"/>
              <c:spPr>
                <a:solidFill>
                  <a:schemeClr val="tx1"/>
                </a:solidFill>
              </c:spPr>
            </c:marker>
            <c:bubble3D val="0"/>
          </c:dPt>
          <c:xVal>
            <c:numRef>
              <c:f>'Beispiel E.1 ESt Österreich'!$B$37:$U$37</c:f>
              <c:numCache>
                <c:formatCode>#,##0.00</c:formatCode>
                <c:ptCount val="20"/>
                <c:pt idx="0">
                  <c:v>0</c:v>
                </c:pt>
                <c:pt idx="1">
                  <c:v>10999</c:v>
                </c:pt>
                <c:pt idx="3">
                  <c:v>11000</c:v>
                </c:pt>
                <c:pt idx="4">
                  <c:v>17999</c:v>
                </c:pt>
                <c:pt idx="6">
                  <c:v>18000</c:v>
                </c:pt>
                <c:pt idx="7">
                  <c:v>30999</c:v>
                </c:pt>
                <c:pt idx="9">
                  <c:v>31000</c:v>
                </c:pt>
                <c:pt idx="10">
                  <c:v>59999</c:v>
                </c:pt>
                <c:pt idx="12">
                  <c:v>60000</c:v>
                </c:pt>
                <c:pt idx="13">
                  <c:v>89999</c:v>
                </c:pt>
                <c:pt idx="15">
                  <c:v>90000</c:v>
                </c:pt>
                <c:pt idx="16">
                  <c:v>999999</c:v>
                </c:pt>
                <c:pt idx="18">
                  <c:v>1000000</c:v>
                </c:pt>
                <c:pt idx="19">
                  <c:v>3000000</c:v>
                </c:pt>
              </c:numCache>
            </c:numRef>
          </c:xVal>
          <c:yVal>
            <c:numRef>
              <c:f>'Beispiel E.1 ESt Österreich'!$B$39:$U$39</c:f>
              <c:numCache>
                <c:formatCode>0.000%</c:formatCode>
                <c:ptCount val="20"/>
                <c:pt idx="0">
                  <c:v>0</c:v>
                </c:pt>
                <c:pt idx="1">
                  <c:v>0</c:v>
                </c:pt>
                <c:pt idx="3">
                  <c:v>0.25</c:v>
                </c:pt>
                <c:pt idx="4">
                  <c:v>0.25</c:v>
                </c:pt>
                <c:pt idx="6">
                  <c:v>0.35</c:v>
                </c:pt>
                <c:pt idx="7">
                  <c:v>0.35</c:v>
                </c:pt>
                <c:pt idx="9">
                  <c:v>0.42</c:v>
                </c:pt>
                <c:pt idx="10">
                  <c:v>0.42</c:v>
                </c:pt>
                <c:pt idx="11">
                  <c:v>0</c:v>
                </c:pt>
                <c:pt idx="12">
                  <c:v>0.48</c:v>
                </c:pt>
                <c:pt idx="13">
                  <c:v>0.48</c:v>
                </c:pt>
                <c:pt idx="15">
                  <c:v>0.5</c:v>
                </c:pt>
                <c:pt idx="16">
                  <c:v>0.5</c:v>
                </c:pt>
                <c:pt idx="17">
                  <c:v>0</c:v>
                </c:pt>
                <c:pt idx="18">
                  <c:v>0.55000000000000004</c:v>
                </c:pt>
                <c:pt idx="19">
                  <c:v>0.55000000000000004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74432"/>
        <c:axId val="192275008"/>
      </c:scatterChart>
      <c:valAx>
        <c:axId val="192274432"/>
        <c:scaling>
          <c:orientation val="minMax"/>
          <c:max val="10000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Einkommen</a:t>
                </a:r>
              </a:p>
            </c:rich>
          </c:tx>
          <c:layout>
            <c:manualLayout>
              <c:xMode val="edge"/>
              <c:yMode val="edge"/>
              <c:x val="0.43034930413679684"/>
              <c:y val="0.878688524590163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275008"/>
        <c:crosses val="autoZero"/>
        <c:crossBetween val="midCat"/>
      </c:valAx>
      <c:valAx>
        <c:axId val="1922750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274432"/>
        <c:crosses val="autoZero"/>
        <c:crossBetween val="midCat"/>
        <c:majorUnit val="0.1"/>
        <c:min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Einkommensteuer (Grundtarif)</a:t>
            </a:r>
          </a:p>
        </c:rich>
      </c:tx>
      <c:layout>
        <c:manualLayout>
          <c:xMode val="edge"/>
          <c:yMode val="edge"/>
          <c:x val="0.27727313753719451"/>
          <c:y val="3.418812930725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66683929160643"/>
          <c:y val="0.11965845257537776"/>
          <c:w val="0.8363648738826851"/>
          <c:h val="0.6552724783889734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'Beisp. D1.1 gültig 2016'!$L$3:$AQ$3</c:f>
              <c:numCache>
                <c:formatCode>#,##0.00</c:formatCode>
                <c:ptCount val="32"/>
                <c:pt idx="0">
                  <c:v>0.01</c:v>
                </c:pt>
                <c:pt idx="1">
                  <c:v>8652</c:v>
                </c:pt>
                <c:pt idx="2">
                  <c:v>8653</c:v>
                </c:pt>
                <c:pt idx="3">
                  <c:v>9000</c:v>
                </c:pt>
                <c:pt idx="4">
                  <c:v>10000</c:v>
                </c:pt>
                <c:pt idx="5">
                  <c:v>11000</c:v>
                </c:pt>
                <c:pt idx="6">
                  <c:v>12000</c:v>
                </c:pt>
                <c:pt idx="7">
                  <c:v>13469</c:v>
                </c:pt>
                <c:pt idx="8">
                  <c:v>13470</c:v>
                </c:pt>
                <c:pt idx="9">
                  <c:v>15000</c:v>
                </c:pt>
                <c:pt idx="10">
                  <c:v>17300</c:v>
                </c:pt>
                <c:pt idx="11">
                  <c:v>17305</c:v>
                </c:pt>
                <c:pt idx="12">
                  <c:v>25000</c:v>
                </c:pt>
                <c:pt idx="13">
                  <c:v>30000</c:v>
                </c:pt>
                <c:pt idx="14">
                  <c:v>35000</c:v>
                </c:pt>
                <c:pt idx="15">
                  <c:v>40000</c:v>
                </c:pt>
                <c:pt idx="16">
                  <c:v>45000</c:v>
                </c:pt>
                <c:pt idx="17">
                  <c:v>50000</c:v>
                </c:pt>
                <c:pt idx="18">
                  <c:v>53664</c:v>
                </c:pt>
                <c:pt idx="19">
                  <c:v>53666</c:v>
                </c:pt>
                <c:pt idx="20">
                  <c:v>55000</c:v>
                </c:pt>
                <c:pt idx="21">
                  <c:v>60000</c:v>
                </c:pt>
                <c:pt idx="22">
                  <c:v>65000</c:v>
                </c:pt>
                <c:pt idx="23">
                  <c:v>70000</c:v>
                </c:pt>
                <c:pt idx="24">
                  <c:v>75000</c:v>
                </c:pt>
                <c:pt idx="25">
                  <c:v>80000</c:v>
                </c:pt>
                <c:pt idx="26">
                  <c:v>85000</c:v>
                </c:pt>
                <c:pt idx="27">
                  <c:v>90000</c:v>
                </c:pt>
                <c:pt idx="28">
                  <c:v>95000</c:v>
                </c:pt>
                <c:pt idx="29">
                  <c:v>100000</c:v>
                </c:pt>
                <c:pt idx="30">
                  <c:v>105000</c:v>
                </c:pt>
                <c:pt idx="31">
                  <c:v>110000</c:v>
                </c:pt>
              </c:numCache>
            </c:numRef>
          </c:xVal>
          <c:yVal>
            <c:numRef>
              <c:f>'Beisp. D1.1 gültig 2016'!$L$7:$AQ$7</c:f>
              <c:numCache>
                <c:formatCode>#,##0.00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49</c:v>
                </c:pt>
                <c:pt idx="4">
                  <c:v>206</c:v>
                </c:pt>
                <c:pt idx="5">
                  <c:v>383</c:v>
                </c:pt>
                <c:pt idx="6">
                  <c:v>580</c:v>
                </c:pt>
                <c:pt idx="7">
                  <c:v>904</c:v>
                </c:pt>
                <c:pt idx="8">
                  <c:v>905</c:v>
                </c:pt>
                <c:pt idx="9">
                  <c:v>1275</c:v>
                </c:pt>
                <c:pt idx="10">
                  <c:v>1852</c:v>
                </c:pt>
                <c:pt idx="11">
                  <c:v>1853</c:v>
                </c:pt>
                <c:pt idx="12">
                  <c:v>3957</c:v>
                </c:pt>
                <c:pt idx="13">
                  <c:v>5468</c:v>
                </c:pt>
                <c:pt idx="14">
                  <c:v>7091</c:v>
                </c:pt>
                <c:pt idx="15">
                  <c:v>8826</c:v>
                </c:pt>
                <c:pt idx="16">
                  <c:v>10675</c:v>
                </c:pt>
                <c:pt idx="17">
                  <c:v>12636</c:v>
                </c:pt>
                <c:pt idx="18">
                  <c:v>14144</c:v>
                </c:pt>
                <c:pt idx="19">
                  <c:v>14145</c:v>
                </c:pt>
                <c:pt idx="20">
                  <c:v>14705</c:v>
                </c:pt>
                <c:pt idx="21">
                  <c:v>16805</c:v>
                </c:pt>
                <c:pt idx="22">
                  <c:v>18905</c:v>
                </c:pt>
                <c:pt idx="23">
                  <c:v>21005</c:v>
                </c:pt>
                <c:pt idx="24">
                  <c:v>23105</c:v>
                </c:pt>
                <c:pt idx="25">
                  <c:v>25205</c:v>
                </c:pt>
                <c:pt idx="26">
                  <c:v>27305</c:v>
                </c:pt>
                <c:pt idx="27">
                  <c:v>29405</c:v>
                </c:pt>
                <c:pt idx="28">
                  <c:v>31505</c:v>
                </c:pt>
                <c:pt idx="29">
                  <c:v>33605</c:v>
                </c:pt>
                <c:pt idx="30">
                  <c:v>35705</c:v>
                </c:pt>
                <c:pt idx="31">
                  <c:v>37805</c:v>
                </c:pt>
              </c:numCache>
            </c:numRef>
          </c:yVal>
          <c:smooth val="0"/>
        </c:ser>
        <c:ser>
          <c:idx val="2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D1.1 gültig 2016'!$L$31:$L$32</c:f>
              <c:numCache>
                <c:formatCode>General</c:formatCode>
                <c:ptCount val="2"/>
                <c:pt idx="0">
                  <c:v>8652</c:v>
                </c:pt>
                <c:pt idx="1">
                  <c:v>8652</c:v>
                </c:pt>
              </c:numCache>
            </c:numRef>
          </c:xVal>
          <c:yVal>
            <c:numRef>
              <c:f>'Beisp. D1.1 gültig 2016'!$M$31:$M$32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</c:ser>
        <c:ser>
          <c:idx val="3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D1.1 gültig 2016'!$L$34:$L$35</c:f>
              <c:numCache>
                <c:formatCode>General</c:formatCode>
                <c:ptCount val="2"/>
                <c:pt idx="0">
                  <c:v>13669</c:v>
                </c:pt>
                <c:pt idx="1">
                  <c:v>13669</c:v>
                </c:pt>
              </c:numCache>
            </c:numRef>
          </c:xVal>
          <c:yVal>
            <c:numRef>
              <c:f>'Beisp. D1.1 gültig 2016'!$M$34:$M$35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0"/>
        </c:ser>
        <c:ser>
          <c:idx val="4"/>
          <c:order val="3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D1.1 gültig 2016'!$L$37:$L$38</c:f>
              <c:numCache>
                <c:formatCode>General</c:formatCode>
                <c:ptCount val="2"/>
                <c:pt idx="0">
                  <c:v>53665</c:v>
                </c:pt>
                <c:pt idx="1">
                  <c:v>53665</c:v>
                </c:pt>
              </c:numCache>
            </c:numRef>
          </c:xVal>
          <c:yVal>
            <c:numRef>
              <c:f>'Beisp. D1.1 gültig 2016'!$M$37:$M$38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</c:ser>
        <c:ser>
          <c:idx val="5"/>
          <c:order val="4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304192"/>
        <c:axId val="191304768"/>
      </c:scatterChart>
      <c:valAx>
        <c:axId val="191304192"/>
        <c:scaling>
          <c:orientation val="minMax"/>
          <c:max val="81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5757628665998853"/>
              <c:y val="0.87749531888610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304768"/>
        <c:crosses val="autoZero"/>
        <c:crossBetween val="midCat"/>
        <c:minorUnit val="5000"/>
      </c:valAx>
      <c:valAx>
        <c:axId val="191304768"/>
        <c:scaling>
          <c:orientation val="minMax"/>
          <c:max val="27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30419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Einkommensteuer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04396325459318"/>
          <c:y val="0.13865135742261192"/>
          <c:w val="0.83057414698162735"/>
          <c:h val="0.69692880499919363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dPt>
            <c:idx val="3"/>
            <c:marker>
              <c:symbol val="circle"/>
              <c:size val="5"/>
            </c:marker>
            <c:bubble3D val="0"/>
          </c:dPt>
          <c:dPt>
            <c:idx val="6"/>
            <c:marker>
              <c:symbol val="circle"/>
              <c:size val="5"/>
            </c:marker>
            <c:bubble3D val="0"/>
          </c:dPt>
          <c:dPt>
            <c:idx val="11"/>
            <c:marker>
              <c:symbol val="circle"/>
              <c:size val="5"/>
            </c:marker>
            <c:bubble3D val="0"/>
          </c:dPt>
          <c:xVal>
            <c:numRef>
              <c:f>'Beisp. D1.1 gültig 2016'!$BE$3:$BQ$3</c:f>
              <c:numCache>
                <c:formatCode>#,##0.00</c:formatCode>
                <c:ptCount val="13"/>
                <c:pt idx="0">
                  <c:v>39996</c:v>
                </c:pt>
                <c:pt idx="1">
                  <c:v>39997.989000000001</c:v>
                </c:pt>
                <c:pt idx="3">
                  <c:v>39998</c:v>
                </c:pt>
                <c:pt idx="4">
                  <c:v>40000.99</c:v>
                </c:pt>
                <c:pt idx="6">
                  <c:v>40001.000999999997</c:v>
                </c:pt>
                <c:pt idx="7">
                  <c:v>40001</c:v>
                </c:pt>
                <c:pt idx="8">
                  <c:v>40002</c:v>
                </c:pt>
                <c:pt idx="9">
                  <c:v>40003.99</c:v>
                </c:pt>
                <c:pt idx="11">
                  <c:v>40004</c:v>
                </c:pt>
                <c:pt idx="12">
                  <c:v>40006</c:v>
                </c:pt>
              </c:numCache>
            </c:numRef>
          </c:xVal>
          <c:yVal>
            <c:numRef>
              <c:f>'Beisp. D1.1 gültig 2016'!$BE$7:$BQ$7</c:f>
              <c:numCache>
                <c:formatCode>#,##0.00</c:formatCode>
                <c:ptCount val="13"/>
                <c:pt idx="0">
                  <c:v>8825</c:v>
                </c:pt>
                <c:pt idx="1">
                  <c:v>8825</c:v>
                </c:pt>
                <c:pt idx="3">
                  <c:v>8826</c:v>
                </c:pt>
                <c:pt idx="4">
                  <c:v>8826</c:v>
                </c:pt>
                <c:pt idx="6">
                  <c:v>8827</c:v>
                </c:pt>
                <c:pt idx="7">
                  <c:v>8827</c:v>
                </c:pt>
                <c:pt idx="8">
                  <c:v>8827</c:v>
                </c:pt>
                <c:pt idx="9">
                  <c:v>8827</c:v>
                </c:pt>
                <c:pt idx="11">
                  <c:v>8828</c:v>
                </c:pt>
                <c:pt idx="12">
                  <c:v>8828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307072"/>
        <c:axId val="193044480"/>
      </c:scatterChart>
      <c:valAx>
        <c:axId val="191307072"/>
        <c:scaling>
          <c:orientation val="minMax"/>
          <c:max val="40006"/>
          <c:min val="3999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9503412073490807"/>
              <c:y val="0.92960629921259841"/>
            </c:manualLayout>
          </c:layout>
          <c:overlay val="0"/>
        </c:title>
        <c:numFmt formatCode="#,##0" sourceLinked="0"/>
        <c:majorTickMark val="cross"/>
        <c:minorTickMark val="in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193044480"/>
        <c:crosses val="autoZero"/>
        <c:crossBetween val="midCat"/>
        <c:majorUnit val="2"/>
        <c:minorUnit val="1"/>
      </c:valAx>
      <c:valAx>
        <c:axId val="193044480"/>
        <c:scaling>
          <c:orientation val="minMax"/>
          <c:max val="8829"/>
          <c:min val="8824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191307072"/>
        <c:crosses val="autoZero"/>
        <c:crossBetween val="midCat"/>
        <c:majorUnit val="1"/>
        <c:min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Grenzsteuersatz </a:t>
            </a:r>
            <a:r>
              <a:rPr lang="de-DE" sz="1075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und Durchschnittssteuersatz</a:t>
            </a:r>
          </a:p>
        </c:rich>
      </c:tx>
      <c:layout>
        <c:manualLayout>
          <c:xMode val="edge"/>
          <c:yMode val="edge"/>
          <c:x val="0.19183692585790602"/>
          <c:y val="4.0000078125152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12255472990546"/>
          <c:y val="0.13600026562551881"/>
          <c:w val="0.83673552767810078"/>
          <c:h val="0.62000121093986515"/>
        </c:manualLayout>
      </c:layout>
      <c:scatterChart>
        <c:scatterStyle val="lineMarker"/>
        <c:varyColors val="0"/>
        <c:ser>
          <c:idx val="0"/>
          <c:order val="0"/>
          <c:tx>
            <c:v/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none"/>
          </c:marker>
          <c:xVal>
            <c:numRef>
              <c:f>'Abb. D.1.1 2016 Ergänzung'!$B$3:$BN$3</c:f>
              <c:numCache>
                <c:formatCode>#,##0.00</c:formatCode>
                <c:ptCount val="65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3">
                  <c:v>8653</c:v>
                </c:pt>
                <c:pt idx="4">
                  <c:v>8700</c:v>
                </c:pt>
                <c:pt idx="5">
                  <c:v>9000</c:v>
                </c:pt>
                <c:pt idx="6">
                  <c:v>10000</c:v>
                </c:pt>
                <c:pt idx="7">
                  <c:v>11000</c:v>
                </c:pt>
                <c:pt idx="8">
                  <c:v>12000</c:v>
                </c:pt>
                <c:pt idx="9">
                  <c:v>13669</c:v>
                </c:pt>
                <c:pt idx="10">
                  <c:v>13670</c:v>
                </c:pt>
                <c:pt idx="11">
                  <c:v>13674</c:v>
                </c:pt>
                <c:pt idx="12">
                  <c:v>13754</c:v>
                </c:pt>
                <c:pt idx="13">
                  <c:v>13755</c:v>
                </c:pt>
                <c:pt idx="14">
                  <c:v>14000</c:v>
                </c:pt>
                <c:pt idx="15">
                  <c:v>15000</c:v>
                </c:pt>
                <c:pt idx="16">
                  <c:v>15265</c:v>
                </c:pt>
                <c:pt idx="17">
                  <c:v>15266</c:v>
                </c:pt>
                <c:pt idx="18">
                  <c:v>15500</c:v>
                </c:pt>
                <c:pt idx="19">
                  <c:v>16000</c:v>
                </c:pt>
                <c:pt idx="20">
                  <c:v>17000</c:v>
                </c:pt>
                <c:pt idx="21">
                  <c:v>18000</c:v>
                </c:pt>
                <c:pt idx="22">
                  <c:v>19000</c:v>
                </c:pt>
                <c:pt idx="23">
                  <c:v>20000</c:v>
                </c:pt>
                <c:pt idx="24">
                  <c:v>21000</c:v>
                </c:pt>
                <c:pt idx="25">
                  <c:v>22000</c:v>
                </c:pt>
                <c:pt idx="26">
                  <c:v>23000</c:v>
                </c:pt>
                <c:pt idx="27">
                  <c:v>24000</c:v>
                </c:pt>
                <c:pt idx="28">
                  <c:v>25000</c:v>
                </c:pt>
                <c:pt idx="29">
                  <c:v>26000</c:v>
                </c:pt>
                <c:pt idx="30">
                  <c:v>27000</c:v>
                </c:pt>
                <c:pt idx="31">
                  <c:v>28000</c:v>
                </c:pt>
                <c:pt idx="32">
                  <c:v>29000</c:v>
                </c:pt>
                <c:pt idx="33">
                  <c:v>30000</c:v>
                </c:pt>
                <c:pt idx="34">
                  <c:v>31000</c:v>
                </c:pt>
                <c:pt idx="35">
                  <c:v>32000</c:v>
                </c:pt>
                <c:pt idx="36">
                  <c:v>33000</c:v>
                </c:pt>
                <c:pt idx="37">
                  <c:v>34000</c:v>
                </c:pt>
                <c:pt idx="38">
                  <c:v>35000</c:v>
                </c:pt>
                <c:pt idx="39">
                  <c:v>36000</c:v>
                </c:pt>
                <c:pt idx="40">
                  <c:v>37000</c:v>
                </c:pt>
                <c:pt idx="41">
                  <c:v>39000</c:v>
                </c:pt>
                <c:pt idx="42">
                  <c:v>41000</c:v>
                </c:pt>
                <c:pt idx="43">
                  <c:v>43000</c:v>
                </c:pt>
                <c:pt idx="44">
                  <c:v>45000</c:v>
                </c:pt>
                <c:pt idx="45">
                  <c:v>47000</c:v>
                </c:pt>
                <c:pt idx="46">
                  <c:v>49000</c:v>
                </c:pt>
                <c:pt idx="47">
                  <c:v>51000</c:v>
                </c:pt>
                <c:pt idx="48">
                  <c:v>53665</c:v>
                </c:pt>
                <c:pt idx="49">
                  <c:v>53666</c:v>
                </c:pt>
                <c:pt idx="50">
                  <c:v>54000</c:v>
                </c:pt>
                <c:pt idx="51">
                  <c:v>63000</c:v>
                </c:pt>
                <c:pt idx="52">
                  <c:v>73000</c:v>
                </c:pt>
                <c:pt idx="53">
                  <c:v>83000</c:v>
                </c:pt>
                <c:pt idx="54">
                  <c:v>93000</c:v>
                </c:pt>
                <c:pt idx="55">
                  <c:v>103000</c:v>
                </c:pt>
                <c:pt idx="56">
                  <c:v>113000</c:v>
                </c:pt>
                <c:pt idx="57">
                  <c:v>123000</c:v>
                </c:pt>
                <c:pt idx="58">
                  <c:v>133000</c:v>
                </c:pt>
                <c:pt idx="59">
                  <c:v>143000</c:v>
                </c:pt>
                <c:pt idx="60">
                  <c:v>145000</c:v>
                </c:pt>
                <c:pt idx="61">
                  <c:v>150000</c:v>
                </c:pt>
                <c:pt idx="62">
                  <c:v>254446</c:v>
                </c:pt>
                <c:pt idx="63">
                  <c:v>254447</c:v>
                </c:pt>
                <c:pt idx="64">
                  <c:v>400000</c:v>
                </c:pt>
              </c:numCache>
            </c:numRef>
          </c:xVal>
          <c:yVal>
            <c:numRef>
              <c:f>'Abb. D.1.1 2016 Ergänzung'!$B$12:$BN$12</c:f>
              <c:numCache>
                <c:formatCode>0.00%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6.8965517241379305E-4</c:v>
                </c:pt>
                <c:pt idx="5">
                  <c:v>5.4444444444444445E-3</c:v>
                </c:pt>
                <c:pt idx="6">
                  <c:v>2.06E-2</c:v>
                </c:pt>
                <c:pt idx="7">
                  <c:v>3.4818181818181818E-2</c:v>
                </c:pt>
                <c:pt idx="8">
                  <c:v>4.8333333333333332E-2</c:v>
                </c:pt>
                <c:pt idx="9">
                  <c:v>6.9646645694637507E-2</c:v>
                </c:pt>
                <c:pt idx="10">
                  <c:v>6.9641550841258226E-2</c:v>
                </c:pt>
                <c:pt idx="11">
                  <c:v>6.9694310370045337E-2</c:v>
                </c:pt>
                <c:pt idx="12">
                  <c:v>7.0670350443507349E-2</c:v>
                </c:pt>
                <c:pt idx="13">
                  <c:v>7.0737913486005083E-2</c:v>
                </c:pt>
                <c:pt idx="14">
                  <c:v>7.3714285714285718E-2</c:v>
                </c:pt>
                <c:pt idx="15">
                  <c:v>8.5000000000000006E-2</c:v>
                </c:pt>
                <c:pt idx="16">
                  <c:v>8.778250900753358E-2</c:v>
                </c:pt>
                <c:pt idx="17">
                  <c:v>8.7842263854316788E-2</c:v>
                </c:pt>
                <c:pt idx="18">
                  <c:v>9.019354838709677E-2</c:v>
                </c:pt>
                <c:pt idx="19">
                  <c:v>9.5187499999999994E-2</c:v>
                </c:pt>
                <c:pt idx="20">
                  <c:v>0.10441176470588236</c:v>
                </c:pt>
                <c:pt idx="21">
                  <c:v>0.11288888888888889</c:v>
                </c:pt>
                <c:pt idx="22">
                  <c:v>0.12073684210526316</c:v>
                </c:pt>
                <c:pt idx="23">
                  <c:v>0.128</c:v>
                </c:pt>
                <c:pt idx="24">
                  <c:v>0.13476190476190475</c:v>
                </c:pt>
                <c:pt idx="25">
                  <c:v>0.14113636363636364</c:v>
                </c:pt>
                <c:pt idx="26">
                  <c:v>0.14717391304347827</c:v>
                </c:pt>
                <c:pt idx="27">
                  <c:v>0.15287500000000001</c:v>
                </c:pt>
                <c:pt idx="28">
                  <c:v>0.15828</c:v>
                </c:pt>
                <c:pt idx="29">
                  <c:v>0.16346153846153846</c:v>
                </c:pt>
                <c:pt idx="30">
                  <c:v>0.16844444444444445</c:v>
                </c:pt>
                <c:pt idx="31">
                  <c:v>0.17321428571428571</c:v>
                </c:pt>
                <c:pt idx="32">
                  <c:v>0.17782758620689657</c:v>
                </c:pt>
                <c:pt idx="33">
                  <c:v>0.18226666666666666</c:v>
                </c:pt>
                <c:pt idx="34">
                  <c:v>0.18654838709677418</c:v>
                </c:pt>
                <c:pt idx="35">
                  <c:v>0.19071874999999999</c:v>
                </c:pt>
                <c:pt idx="36">
                  <c:v>0.19478787878787879</c:v>
                </c:pt>
                <c:pt idx="37">
                  <c:v>0.19873529411764707</c:v>
                </c:pt>
                <c:pt idx="38">
                  <c:v>0.2026</c:v>
                </c:pt>
                <c:pt idx="39">
                  <c:v>0.20636111111111111</c:v>
                </c:pt>
                <c:pt idx="40">
                  <c:v>0.21002702702702702</c:v>
                </c:pt>
                <c:pt idx="41">
                  <c:v>0.21717948717948718</c:v>
                </c:pt>
                <c:pt idx="42">
                  <c:v>0.22407317073170732</c:v>
                </c:pt>
                <c:pt idx="43">
                  <c:v>0.23074418604651162</c:v>
                </c:pt>
                <c:pt idx="44">
                  <c:v>0.23722222222222222</c:v>
                </c:pt>
                <c:pt idx="45">
                  <c:v>0.24353191489361703</c:v>
                </c:pt>
                <c:pt idx="46">
                  <c:v>0.24967346938775511</c:v>
                </c:pt>
                <c:pt idx="47">
                  <c:v>0.25570588235294117</c:v>
                </c:pt>
                <c:pt idx="48">
                  <c:v>0.26357961427373522</c:v>
                </c:pt>
                <c:pt idx="49">
                  <c:v>0.26357470279133904</c:v>
                </c:pt>
                <c:pt idx="50">
                  <c:v>0.26453703703703701</c:v>
                </c:pt>
                <c:pt idx="51">
                  <c:v>0.28674603174603175</c:v>
                </c:pt>
                <c:pt idx="52">
                  <c:v>0.30499999999999999</c:v>
                </c:pt>
                <c:pt idx="53">
                  <c:v>0.31885542168674696</c:v>
                </c:pt>
                <c:pt idx="54">
                  <c:v>0.32973118279569891</c:v>
                </c:pt>
                <c:pt idx="55">
                  <c:v>0.33849514563106797</c:v>
                </c:pt>
                <c:pt idx="56">
                  <c:v>0.34570796460176989</c:v>
                </c:pt>
                <c:pt idx="57">
                  <c:v>0.35174796747967479</c:v>
                </c:pt>
                <c:pt idx="58">
                  <c:v>0.3568796992481203</c:v>
                </c:pt>
                <c:pt idx="59">
                  <c:v>0.36129370629370627</c:v>
                </c:pt>
                <c:pt idx="60">
                  <c:v>0.36210344827586205</c:v>
                </c:pt>
                <c:pt idx="61">
                  <c:v>0.36403333333333332</c:v>
                </c:pt>
                <c:pt idx="62">
                  <c:v>0.38700942439653208</c:v>
                </c:pt>
                <c:pt idx="63">
                  <c:v>0.38700790341407049</c:v>
                </c:pt>
                <c:pt idx="64">
                  <c:v>0.40993000000000002</c:v>
                </c:pt>
              </c:numCache>
            </c:numRef>
          </c:yVal>
          <c:smooth val="0"/>
        </c:ser>
        <c:ser>
          <c:idx val="1"/>
          <c:order val="1"/>
          <c:tx>
            <c:v/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'Abb. D.1.1 2016 Ergänzung'!$B$3:$BN$3</c:f>
              <c:numCache>
                <c:formatCode>#,##0.00</c:formatCode>
                <c:ptCount val="65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3">
                  <c:v>8653</c:v>
                </c:pt>
                <c:pt idx="4">
                  <c:v>8700</c:v>
                </c:pt>
                <c:pt idx="5">
                  <c:v>9000</c:v>
                </c:pt>
                <c:pt idx="6">
                  <c:v>10000</c:v>
                </c:pt>
                <c:pt idx="7">
                  <c:v>11000</c:v>
                </c:pt>
                <c:pt idx="8">
                  <c:v>12000</c:v>
                </c:pt>
                <c:pt idx="9">
                  <c:v>13669</c:v>
                </c:pt>
                <c:pt idx="10">
                  <c:v>13670</c:v>
                </c:pt>
                <c:pt idx="11">
                  <c:v>13674</c:v>
                </c:pt>
                <c:pt idx="12">
                  <c:v>13754</c:v>
                </c:pt>
                <c:pt idx="13">
                  <c:v>13755</c:v>
                </c:pt>
                <c:pt idx="14">
                  <c:v>14000</c:v>
                </c:pt>
                <c:pt idx="15">
                  <c:v>15000</c:v>
                </c:pt>
                <c:pt idx="16">
                  <c:v>15265</c:v>
                </c:pt>
                <c:pt idx="17">
                  <c:v>15266</c:v>
                </c:pt>
                <c:pt idx="18">
                  <c:v>15500</c:v>
                </c:pt>
                <c:pt idx="19">
                  <c:v>16000</c:v>
                </c:pt>
                <c:pt idx="20">
                  <c:v>17000</c:v>
                </c:pt>
                <c:pt idx="21">
                  <c:v>18000</c:v>
                </c:pt>
                <c:pt idx="22">
                  <c:v>19000</c:v>
                </c:pt>
                <c:pt idx="23">
                  <c:v>20000</c:v>
                </c:pt>
                <c:pt idx="24">
                  <c:v>21000</c:v>
                </c:pt>
                <c:pt idx="25">
                  <c:v>22000</c:v>
                </c:pt>
                <c:pt idx="26">
                  <c:v>23000</c:v>
                </c:pt>
                <c:pt idx="27">
                  <c:v>24000</c:v>
                </c:pt>
                <c:pt idx="28">
                  <c:v>25000</c:v>
                </c:pt>
                <c:pt idx="29">
                  <c:v>26000</c:v>
                </c:pt>
                <c:pt idx="30">
                  <c:v>27000</c:v>
                </c:pt>
                <c:pt idx="31">
                  <c:v>28000</c:v>
                </c:pt>
                <c:pt idx="32">
                  <c:v>29000</c:v>
                </c:pt>
                <c:pt idx="33">
                  <c:v>30000</c:v>
                </c:pt>
                <c:pt idx="34">
                  <c:v>31000</c:v>
                </c:pt>
                <c:pt idx="35">
                  <c:v>32000</c:v>
                </c:pt>
                <c:pt idx="36">
                  <c:v>33000</c:v>
                </c:pt>
                <c:pt idx="37">
                  <c:v>34000</c:v>
                </c:pt>
                <c:pt idx="38">
                  <c:v>35000</c:v>
                </c:pt>
                <c:pt idx="39">
                  <c:v>36000</c:v>
                </c:pt>
                <c:pt idx="40">
                  <c:v>37000</c:v>
                </c:pt>
                <c:pt idx="41">
                  <c:v>39000</c:v>
                </c:pt>
                <c:pt idx="42">
                  <c:v>41000</c:v>
                </c:pt>
                <c:pt idx="43">
                  <c:v>43000</c:v>
                </c:pt>
                <c:pt idx="44">
                  <c:v>45000</c:v>
                </c:pt>
                <c:pt idx="45">
                  <c:v>47000</c:v>
                </c:pt>
                <c:pt idx="46">
                  <c:v>49000</c:v>
                </c:pt>
                <c:pt idx="47">
                  <c:v>51000</c:v>
                </c:pt>
                <c:pt idx="48">
                  <c:v>53665</c:v>
                </c:pt>
                <c:pt idx="49">
                  <c:v>53666</c:v>
                </c:pt>
                <c:pt idx="50">
                  <c:v>54000</c:v>
                </c:pt>
                <c:pt idx="51">
                  <c:v>63000</c:v>
                </c:pt>
                <c:pt idx="52">
                  <c:v>73000</c:v>
                </c:pt>
                <c:pt idx="53">
                  <c:v>83000</c:v>
                </c:pt>
                <c:pt idx="54">
                  <c:v>93000</c:v>
                </c:pt>
                <c:pt idx="55">
                  <c:v>103000</c:v>
                </c:pt>
                <c:pt idx="56">
                  <c:v>113000</c:v>
                </c:pt>
                <c:pt idx="57">
                  <c:v>123000</c:v>
                </c:pt>
                <c:pt idx="58">
                  <c:v>133000</c:v>
                </c:pt>
                <c:pt idx="59">
                  <c:v>143000</c:v>
                </c:pt>
                <c:pt idx="60">
                  <c:v>145000</c:v>
                </c:pt>
                <c:pt idx="61">
                  <c:v>150000</c:v>
                </c:pt>
                <c:pt idx="62">
                  <c:v>254446</c:v>
                </c:pt>
                <c:pt idx="63">
                  <c:v>254447</c:v>
                </c:pt>
                <c:pt idx="64">
                  <c:v>400000</c:v>
                </c:pt>
              </c:numCache>
            </c:numRef>
          </c:xVal>
          <c:yVal>
            <c:numRef>
              <c:f>'Abb. D.1.1 2016 Ergänzung'!$B$14:$BN$14</c:f>
              <c:numCache>
                <c:formatCode>0.00%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0.1400198724</c:v>
                </c:pt>
                <c:pt idx="4">
                  <c:v>0.1409538752</c:v>
                </c:pt>
                <c:pt idx="5">
                  <c:v>0.1469155952</c:v>
                </c:pt>
                <c:pt idx="6">
                  <c:v>0.16678799520000001</c:v>
                </c:pt>
                <c:pt idx="7">
                  <c:v>0.1866603952</c:v>
                </c:pt>
                <c:pt idx="8">
                  <c:v>0.20653279520000001</c:v>
                </c:pt>
                <c:pt idx="9">
                  <c:v>0.23969983080000001</c:v>
                </c:pt>
                <c:pt idx="10">
                  <c:v>0.23970450799999998</c:v>
                </c:pt>
                <c:pt idx="11">
                  <c:v>0.23972253999999998</c:v>
                </c:pt>
                <c:pt idx="12">
                  <c:v>0.24008317999999998</c:v>
                </c:pt>
                <c:pt idx="13">
                  <c:v>0.24008768799999999</c:v>
                </c:pt>
                <c:pt idx="14">
                  <c:v>0.241192148</c:v>
                </c:pt>
                <c:pt idx="15">
                  <c:v>0.24570014799999998</c:v>
                </c:pt>
                <c:pt idx="16" formatCode="0.0000%">
                  <c:v>0.24689476800000001</c:v>
                </c:pt>
                <c:pt idx="17" formatCode="0.0000%">
                  <c:v>0.246899276</c:v>
                </c:pt>
                <c:pt idx="18">
                  <c:v>0.24795414799999999</c:v>
                </c:pt>
                <c:pt idx="19">
                  <c:v>0.25020814799999996</c:v>
                </c:pt>
                <c:pt idx="20">
                  <c:v>0.25471614800000003</c:v>
                </c:pt>
                <c:pt idx="21">
                  <c:v>0.25922414799999999</c:v>
                </c:pt>
                <c:pt idx="22">
                  <c:v>0.263732148</c:v>
                </c:pt>
                <c:pt idx="23">
                  <c:v>0.26824014800000001</c:v>
                </c:pt>
                <c:pt idx="24">
                  <c:v>0.27274814799999997</c:v>
                </c:pt>
                <c:pt idx="25">
                  <c:v>0.27725614799999998</c:v>
                </c:pt>
                <c:pt idx="26">
                  <c:v>0.28176414800000005</c:v>
                </c:pt>
                <c:pt idx="27">
                  <c:v>0.286272148</c:v>
                </c:pt>
                <c:pt idx="28">
                  <c:v>0.29078014800000002</c:v>
                </c:pt>
                <c:pt idx="29">
                  <c:v>0.29528814800000003</c:v>
                </c:pt>
                <c:pt idx="30">
                  <c:v>0.29979614799999998</c:v>
                </c:pt>
                <c:pt idx="31">
                  <c:v>0.304304148</c:v>
                </c:pt>
                <c:pt idx="32">
                  <c:v>0.30881214799999995</c:v>
                </c:pt>
                <c:pt idx="33">
                  <c:v>0.31332014800000002</c:v>
                </c:pt>
                <c:pt idx="34">
                  <c:v>0.31782814800000003</c:v>
                </c:pt>
                <c:pt idx="35">
                  <c:v>0.32233614799999999</c:v>
                </c:pt>
                <c:pt idx="36">
                  <c:v>0.326844148</c:v>
                </c:pt>
                <c:pt idx="37">
                  <c:v>0.33135214800000001</c:v>
                </c:pt>
                <c:pt idx="38">
                  <c:v>0.33586014800000003</c:v>
                </c:pt>
                <c:pt idx="39">
                  <c:v>0.34036814800000004</c:v>
                </c:pt>
                <c:pt idx="40">
                  <c:v>0.34487614799999999</c:v>
                </c:pt>
                <c:pt idx="41">
                  <c:v>0.35389214800000002</c:v>
                </c:pt>
                <c:pt idx="42">
                  <c:v>0.36290814799999999</c:v>
                </c:pt>
                <c:pt idx="43">
                  <c:v>0.37192414800000001</c:v>
                </c:pt>
                <c:pt idx="44">
                  <c:v>0.38094014800000003</c:v>
                </c:pt>
                <c:pt idx="45">
                  <c:v>0.389956148</c:v>
                </c:pt>
                <c:pt idx="46">
                  <c:v>0.39897214800000003</c:v>
                </c:pt>
                <c:pt idx="47">
                  <c:v>0.40798814799999999</c:v>
                </c:pt>
                <c:pt idx="48">
                  <c:v>0.42000196800000006</c:v>
                </c:pt>
                <c:pt idx="49">
                  <c:v>0.42</c:v>
                </c:pt>
                <c:pt idx="50">
                  <c:v>0.42</c:v>
                </c:pt>
                <c:pt idx="51">
                  <c:v>0.42</c:v>
                </c:pt>
                <c:pt idx="52">
                  <c:v>0.42</c:v>
                </c:pt>
                <c:pt idx="53">
                  <c:v>0.42</c:v>
                </c:pt>
                <c:pt idx="54">
                  <c:v>0.42</c:v>
                </c:pt>
                <c:pt idx="55">
                  <c:v>0.42</c:v>
                </c:pt>
                <c:pt idx="56">
                  <c:v>0.42</c:v>
                </c:pt>
                <c:pt idx="57">
                  <c:v>0.42</c:v>
                </c:pt>
                <c:pt idx="58">
                  <c:v>0.42</c:v>
                </c:pt>
                <c:pt idx="59">
                  <c:v>0.42</c:v>
                </c:pt>
                <c:pt idx="60">
                  <c:v>0.42</c:v>
                </c:pt>
                <c:pt idx="61">
                  <c:v>0.42</c:v>
                </c:pt>
                <c:pt idx="62">
                  <c:v>0.42</c:v>
                </c:pt>
                <c:pt idx="63">
                  <c:v>0.45</c:v>
                </c:pt>
                <c:pt idx="64">
                  <c:v>0.45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48512"/>
        <c:axId val="193049088"/>
      </c:scatterChart>
      <c:valAx>
        <c:axId val="193048512"/>
        <c:scaling>
          <c:orientation val="minMax"/>
          <c:max val="31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4897993959257373"/>
              <c:y val="0.8760017109408416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49088"/>
        <c:crosses val="autoZero"/>
        <c:crossBetween val="midCat"/>
        <c:minorUnit val="10000"/>
      </c:valAx>
      <c:valAx>
        <c:axId val="193049088"/>
        <c:scaling>
          <c:orientation val="minMax"/>
          <c:max val="0.4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48512"/>
        <c:crosses val="autoZero"/>
        <c:crossBetween val="midCat"/>
        <c:majorUnit val="0.1"/>
        <c:min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Grenzsteuersatz </a:t>
            </a: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und Durchschnittssteuersatz</a:t>
            </a:r>
          </a:p>
        </c:rich>
      </c:tx>
      <c:layout>
        <c:manualLayout>
          <c:xMode val="edge"/>
          <c:yMode val="edge"/>
          <c:x val="0.16530628717542967"/>
          <c:y val="3.76712958705049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16337309009595"/>
          <c:y val="0.12671254065533474"/>
          <c:w val="0.8326538909577198"/>
          <c:h val="0.66096000936431365"/>
        </c:manualLayout>
      </c:layout>
      <c:scatterChart>
        <c:scatterStyle val="lineMarker"/>
        <c:varyColors val="0"/>
        <c:ser>
          <c:idx val="0"/>
          <c:order val="0"/>
          <c:tx>
            <c:v/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none"/>
          </c:marker>
          <c:xVal>
            <c:numRef>
              <c:f>'Abb. D.1.1 2016 Ergänzung'!$B$3:$BN$3</c:f>
              <c:numCache>
                <c:formatCode>#,##0.00</c:formatCode>
                <c:ptCount val="65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3">
                  <c:v>8653</c:v>
                </c:pt>
                <c:pt idx="4">
                  <c:v>8700</c:v>
                </c:pt>
                <c:pt idx="5">
                  <c:v>9000</c:v>
                </c:pt>
                <c:pt idx="6">
                  <c:v>10000</c:v>
                </c:pt>
                <c:pt idx="7">
                  <c:v>11000</c:v>
                </c:pt>
                <c:pt idx="8">
                  <c:v>12000</c:v>
                </c:pt>
                <c:pt idx="9">
                  <c:v>13669</c:v>
                </c:pt>
                <c:pt idx="10">
                  <c:v>13670</c:v>
                </c:pt>
                <c:pt idx="11">
                  <c:v>13674</c:v>
                </c:pt>
                <c:pt idx="12">
                  <c:v>13754</c:v>
                </c:pt>
                <c:pt idx="13">
                  <c:v>13755</c:v>
                </c:pt>
                <c:pt idx="14">
                  <c:v>14000</c:v>
                </c:pt>
                <c:pt idx="15">
                  <c:v>15000</c:v>
                </c:pt>
                <c:pt idx="16">
                  <c:v>15265</c:v>
                </c:pt>
                <c:pt idx="17">
                  <c:v>15266</c:v>
                </c:pt>
                <c:pt idx="18">
                  <c:v>15500</c:v>
                </c:pt>
                <c:pt idx="19">
                  <c:v>16000</c:v>
                </c:pt>
                <c:pt idx="20">
                  <c:v>17000</c:v>
                </c:pt>
                <c:pt idx="21">
                  <c:v>18000</c:v>
                </c:pt>
                <c:pt idx="22">
                  <c:v>19000</c:v>
                </c:pt>
                <c:pt idx="23">
                  <c:v>20000</c:v>
                </c:pt>
                <c:pt idx="24">
                  <c:v>21000</c:v>
                </c:pt>
                <c:pt idx="25">
                  <c:v>22000</c:v>
                </c:pt>
                <c:pt idx="26">
                  <c:v>23000</c:v>
                </c:pt>
                <c:pt idx="27">
                  <c:v>24000</c:v>
                </c:pt>
                <c:pt idx="28">
                  <c:v>25000</c:v>
                </c:pt>
                <c:pt idx="29">
                  <c:v>26000</c:v>
                </c:pt>
                <c:pt idx="30">
                  <c:v>27000</c:v>
                </c:pt>
                <c:pt idx="31">
                  <c:v>28000</c:v>
                </c:pt>
                <c:pt idx="32">
                  <c:v>29000</c:v>
                </c:pt>
                <c:pt idx="33">
                  <c:v>30000</c:v>
                </c:pt>
                <c:pt idx="34">
                  <c:v>31000</c:v>
                </c:pt>
                <c:pt idx="35">
                  <c:v>32000</c:v>
                </c:pt>
                <c:pt idx="36">
                  <c:v>33000</c:v>
                </c:pt>
                <c:pt idx="37">
                  <c:v>34000</c:v>
                </c:pt>
                <c:pt idx="38">
                  <c:v>35000</c:v>
                </c:pt>
                <c:pt idx="39">
                  <c:v>36000</c:v>
                </c:pt>
                <c:pt idx="40">
                  <c:v>37000</c:v>
                </c:pt>
                <c:pt idx="41">
                  <c:v>39000</c:v>
                </c:pt>
                <c:pt idx="42">
                  <c:v>41000</c:v>
                </c:pt>
                <c:pt idx="43">
                  <c:v>43000</c:v>
                </c:pt>
                <c:pt idx="44">
                  <c:v>45000</c:v>
                </c:pt>
                <c:pt idx="45">
                  <c:v>47000</c:v>
                </c:pt>
                <c:pt idx="46">
                  <c:v>49000</c:v>
                </c:pt>
                <c:pt idx="47">
                  <c:v>51000</c:v>
                </c:pt>
                <c:pt idx="48">
                  <c:v>53665</c:v>
                </c:pt>
                <c:pt idx="49">
                  <c:v>53666</c:v>
                </c:pt>
                <c:pt idx="50">
                  <c:v>54000</c:v>
                </c:pt>
                <c:pt idx="51">
                  <c:v>63000</c:v>
                </c:pt>
                <c:pt idx="52">
                  <c:v>73000</c:v>
                </c:pt>
                <c:pt idx="53">
                  <c:v>83000</c:v>
                </c:pt>
                <c:pt idx="54">
                  <c:v>93000</c:v>
                </c:pt>
                <c:pt idx="55">
                  <c:v>103000</c:v>
                </c:pt>
                <c:pt idx="56">
                  <c:v>113000</c:v>
                </c:pt>
                <c:pt idx="57">
                  <c:v>123000</c:v>
                </c:pt>
                <c:pt idx="58">
                  <c:v>133000</c:v>
                </c:pt>
                <c:pt idx="59">
                  <c:v>143000</c:v>
                </c:pt>
                <c:pt idx="60">
                  <c:v>145000</c:v>
                </c:pt>
                <c:pt idx="61">
                  <c:v>150000</c:v>
                </c:pt>
                <c:pt idx="62">
                  <c:v>254446</c:v>
                </c:pt>
                <c:pt idx="63">
                  <c:v>254447</c:v>
                </c:pt>
                <c:pt idx="64">
                  <c:v>400000</c:v>
                </c:pt>
              </c:numCache>
            </c:numRef>
          </c:xVal>
          <c:yVal>
            <c:numRef>
              <c:f>'Abb. D.1.1 2016 Ergänzung'!$B$12:$BN$12</c:f>
              <c:numCache>
                <c:formatCode>0.00%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6.8965517241379305E-4</c:v>
                </c:pt>
                <c:pt idx="5">
                  <c:v>5.4444444444444445E-3</c:v>
                </c:pt>
                <c:pt idx="6">
                  <c:v>2.06E-2</c:v>
                </c:pt>
                <c:pt idx="7">
                  <c:v>3.4818181818181818E-2</c:v>
                </c:pt>
                <c:pt idx="8">
                  <c:v>4.8333333333333332E-2</c:v>
                </c:pt>
                <c:pt idx="9">
                  <c:v>6.9646645694637507E-2</c:v>
                </c:pt>
                <c:pt idx="10">
                  <c:v>6.9641550841258226E-2</c:v>
                </c:pt>
                <c:pt idx="11">
                  <c:v>6.9694310370045337E-2</c:v>
                </c:pt>
                <c:pt idx="12">
                  <c:v>7.0670350443507349E-2</c:v>
                </c:pt>
                <c:pt idx="13">
                  <c:v>7.0737913486005083E-2</c:v>
                </c:pt>
                <c:pt idx="14">
                  <c:v>7.3714285714285718E-2</c:v>
                </c:pt>
                <c:pt idx="15">
                  <c:v>8.5000000000000006E-2</c:v>
                </c:pt>
                <c:pt idx="16">
                  <c:v>8.778250900753358E-2</c:v>
                </c:pt>
                <c:pt idx="17">
                  <c:v>8.7842263854316788E-2</c:v>
                </c:pt>
                <c:pt idx="18">
                  <c:v>9.019354838709677E-2</c:v>
                </c:pt>
                <c:pt idx="19">
                  <c:v>9.5187499999999994E-2</c:v>
                </c:pt>
                <c:pt idx="20">
                  <c:v>0.10441176470588236</c:v>
                </c:pt>
                <c:pt idx="21">
                  <c:v>0.11288888888888889</c:v>
                </c:pt>
                <c:pt idx="22">
                  <c:v>0.12073684210526316</c:v>
                </c:pt>
                <c:pt idx="23">
                  <c:v>0.128</c:v>
                </c:pt>
                <c:pt idx="24">
                  <c:v>0.13476190476190475</c:v>
                </c:pt>
                <c:pt idx="25">
                  <c:v>0.14113636363636364</c:v>
                </c:pt>
                <c:pt idx="26">
                  <c:v>0.14717391304347827</c:v>
                </c:pt>
                <c:pt idx="27">
                  <c:v>0.15287500000000001</c:v>
                </c:pt>
                <c:pt idx="28">
                  <c:v>0.15828</c:v>
                </c:pt>
                <c:pt idx="29">
                  <c:v>0.16346153846153846</c:v>
                </c:pt>
                <c:pt idx="30">
                  <c:v>0.16844444444444445</c:v>
                </c:pt>
                <c:pt idx="31">
                  <c:v>0.17321428571428571</c:v>
                </c:pt>
                <c:pt idx="32">
                  <c:v>0.17782758620689657</c:v>
                </c:pt>
                <c:pt idx="33">
                  <c:v>0.18226666666666666</c:v>
                </c:pt>
                <c:pt idx="34">
                  <c:v>0.18654838709677418</c:v>
                </c:pt>
                <c:pt idx="35">
                  <c:v>0.19071874999999999</c:v>
                </c:pt>
                <c:pt idx="36">
                  <c:v>0.19478787878787879</c:v>
                </c:pt>
                <c:pt idx="37">
                  <c:v>0.19873529411764707</c:v>
                </c:pt>
                <c:pt idx="38">
                  <c:v>0.2026</c:v>
                </c:pt>
                <c:pt idx="39">
                  <c:v>0.20636111111111111</c:v>
                </c:pt>
                <c:pt idx="40">
                  <c:v>0.21002702702702702</c:v>
                </c:pt>
                <c:pt idx="41">
                  <c:v>0.21717948717948718</c:v>
                </c:pt>
                <c:pt idx="42">
                  <c:v>0.22407317073170732</c:v>
                </c:pt>
                <c:pt idx="43">
                  <c:v>0.23074418604651162</c:v>
                </c:pt>
                <c:pt idx="44">
                  <c:v>0.23722222222222222</c:v>
                </c:pt>
                <c:pt idx="45">
                  <c:v>0.24353191489361703</c:v>
                </c:pt>
                <c:pt idx="46">
                  <c:v>0.24967346938775511</c:v>
                </c:pt>
                <c:pt idx="47">
                  <c:v>0.25570588235294117</c:v>
                </c:pt>
                <c:pt idx="48">
                  <c:v>0.26357961427373522</c:v>
                </c:pt>
                <c:pt idx="49">
                  <c:v>0.26357470279133904</c:v>
                </c:pt>
                <c:pt idx="50">
                  <c:v>0.26453703703703701</c:v>
                </c:pt>
                <c:pt idx="51">
                  <c:v>0.28674603174603175</c:v>
                </c:pt>
                <c:pt idx="52">
                  <c:v>0.30499999999999999</c:v>
                </c:pt>
                <c:pt idx="53">
                  <c:v>0.31885542168674696</c:v>
                </c:pt>
                <c:pt idx="54">
                  <c:v>0.32973118279569891</c:v>
                </c:pt>
                <c:pt idx="55">
                  <c:v>0.33849514563106797</c:v>
                </c:pt>
                <c:pt idx="56">
                  <c:v>0.34570796460176989</c:v>
                </c:pt>
                <c:pt idx="57">
                  <c:v>0.35174796747967479</c:v>
                </c:pt>
                <c:pt idx="58">
                  <c:v>0.3568796992481203</c:v>
                </c:pt>
                <c:pt idx="59">
                  <c:v>0.36129370629370627</c:v>
                </c:pt>
                <c:pt idx="60">
                  <c:v>0.36210344827586205</c:v>
                </c:pt>
                <c:pt idx="61">
                  <c:v>0.36403333333333332</c:v>
                </c:pt>
                <c:pt idx="62">
                  <c:v>0.38700942439653208</c:v>
                </c:pt>
                <c:pt idx="63">
                  <c:v>0.38700790341407049</c:v>
                </c:pt>
                <c:pt idx="64">
                  <c:v>0.40993000000000002</c:v>
                </c:pt>
              </c:numCache>
            </c:numRef>
          </c:yVal>
          <c:smooth val="0"/>
        </c:ser>
        <c:ser>
          <c:idx val="1"/>
          <c:order val="1"/>
          <c:tx>
            <c:v/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'Abb. D.1.1 2016 Ergänzung'!$B$3:$BN$3</c:f>
              <c:numCache>
                <c:formatCode>#,##0.00</c:formatCode>
                <c:ptCount val="65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3">
                  <c:v>8653</c:v>
                </c:pt>
                <c:pt idx="4">
                  <c:v>8700</c:v>
                </c:pt>
                <c:pt idx="5">
                  <c:v>9000</c:v>
                </c:pt>
                <c:pt idx="6">
                  <c:v>10000</c:v>
                </c:pt>
                <c:pt idx="7">
                  <c:v>11000</c:v>
                </c:pt>
                <c:pt idx="8">
                  <c:v>12000</c:v>
                </c:pt>
                <c:pt idx="9">
                  <c:v>13669</c:v>
                </c:pt>
                <c:pt idx="10">
                  <c:v>13670</c:v>
                </c:pt>
                <c:pt idx="11">
                  <c:v>13674</c:v>
                </c:pt>
                <c:pt idx="12">
                  <c:v>13754</c:v>
                </c:pt>
                <c:pt idx="13">
                  <c:v>13755</c:v>
                </c:pt>
                <c:pt idx="14">
                  <c:v>14000</c:v>
                </c:pt>
                <c:pt idx="15">
                  <c:v>15000</c:v>
                </c:pt>
                <c:pt idx="16">
                  <c:v>15265</c:v>
                </c:pt>
                <c:pt idx="17">
                  <c:v>15266</c:v>
                </c:pt>
                <c:pt idx="18">
                  <c:v>15500</c:v>
                </c:pt>
                <c:pt idx="19">
                  <c:v>16000</c:v>
                </c:pt>
                <c:pt idx="20">
                  <c:v>17000</c:v>
                </c:pt>
                <c:pt idx="21">
                  <c:v>18000</c:v>
                </c:pt>
                <c:pt idx="22">
                  <c:v>19000</c:v>
                </c:pt>
                <c:pt idx="23">
                  <c:v>20000</c:v>
                </c:pt>
                <c:pt idx="24">
                  <c:v>21000</c:v>
                </c:pt>
                <c:pt idx="25">
                  <c:v>22000</c:v>
                </c:pt>
                <c:pt idx="26">
                  <c:v>23000</c:v>
                </c:pt>
                <c:pt idx="27">
                  <c:v>24000</c:v>
                </c:pt>
                <c:pt idx="28">
                  <c:v>25000</c:v>
                </c:pt>
                <c:pt idx="29">
                  <c:v>26000</c:v>
                </c:pt>
                <c:pt idx="30">
                  <c:v>27000</c:v>
                </c:pt>
                <c:pt idx="31">
                  <c:v>28000</c:v>
                </c:pt>
                <c:pt idx="32">
                  <c:v>29000</c:v>
                </c:pt>
                <c:pt idx="33">
                  <c:v>30000</c:v>
                </c:pt>
                <c:pt idx="34">
                  <c:v>31000</c:v>
                </c:pt>
                <c:pt idx="35">
                  <c:v>32000</c:v>
                </c:pt>
                <c:pt idx="36">
                  <c:v>33000</c:v>
                </c:pt>
                <c:pt idx="37">
                  <c:v>34000</c:v>
                </c:pt>
                <c:pt idx="38">
                  <c:v>35000</c:v>
                </c:pt>
                <c:pt idx="39">
                  <c:v>36000</c:v>
                </c:pt>
                <c:pt idx="40">
                  <c:v>37000</c:v>
                </c:pt>
                <c:pt idx="41">
                  <c:v>39000</c:v>
                </c:pt>
                <c:pt idx="42">
                  <c:v>41000</c:v>
                </c:pt>
                <c:pt idx="43">
                  <c:v>43000</c:v>
                </c:pt>
                <c:pt idx="44">
                  <c:v>45000</c:v>
                </c:pt>
                <c:pt idx="45">
                  <c:v>47000</c:v>
                </c:pt>
                <c:pt idx="46">
                  <c:v>49000</c:v>
                </c:pt>
                <c:pt idx="47">
                  <c:v>51000</c:v>
                </c:pt>
                <c:pt idx="48">
                  <c:v>53665</c:v>
                </c:pt>
                <c:pt idx="49">
                  <c:v>53666</c:v>
                </c:pt>
                <c:pt idx="50">
                  <c:v>54000</c:v>
                </c:pt>
                <c:pt idx="51">
                  <c:v>63000</c:v>
                </c:pt>
                <c:pt idx="52">
                  <c:v>73000</c:v>
                </c:pt>
                <c:pt idx="53">
                  <c:v>83000</c:v>
                </c:pt>
                <c:pt idx="54">
                  <c:v>93000</c:v>
                </c:pt>
                <c:pt idx="55">
                  <c:v>103000</c:v>
                </c:pt>
                <c:pt idx="56">
                  <c:v>113000</c:v>
                </c:pt>
                <c:pt idx="57">
                  <c:v>123000</c:v>
                </c:pt>
                <c:pt idx="58">
                  <c:v>133000</c:v>
                </c:pt>
                <c:pt idx="59">
                  <c:v>143000</c:v>
                </c:pt>
                <c:pt idx="60">
                  <c:v>145000</c:v>
                </c:pt>
                <c:pt idx="61">
                  <c:v>150000</c:v>
                </c:pt>
                <c:pt idx="62">
                  <c:v>254446</c:v>
                </c:pt>
                <c:pt idx="63">
                  <c:v>254447</c:v>
                </c:pt>
                <c:pt idx="64">
                  <c:v>400000</c:v>
                </c:pt>
              </c:numCache>
            </c:numRef>
          </c:xVal>
          <c:yVal>
            <c:numRef>
              <c:f>'Abb. D.1.1 2016 Ergänzung'!$B$14:$BN$14</c:f>
              <c:numCache>
                <c:formatCode>0.00%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0.1400198724</c:v>
                </c:pt>
                <c:pt idx="4">
                  <c:v>0.1409538752</c:v>
                </c:pt>
                <c:pt idx="5">
                  <c:v>0.1469155952</c:v>
                </c:pt>
                <c:pt idx="6">
                  <c:v>0.16678799520000001</c:v>
                </c:pt>
                <c:pt idx="7">
                  <c:v>0.1866603952</c:v>
                </c:pt>
                <c:pt idx="8">
                  <c:v>0.20653279520000001</c:v>
                </c:pt>
                <c:pt idx="9">
                  <c:v>0.23969983080000001</c:v>
                </c:pt>
                <c:pt idx="10">
                  <c:v>0.23970450799999998</c:v>
                </c:pt>
                <c:pt idx="11">
                  <c:v>0.23972253999999998</c:v>
                </c:pt>
                <c:pt idx="12">
                  <c:v>0.24008317999999998</c:v>
                </c:pt>
                <c:pt idx="13">
                  <c:v>0.24008768799999999</c:v>
                </c:pt>
                <c:pt idx="14">
                  <c:v>0.241192148</c:v>
                </c:pt>
                <c:pt idx="15">
                  <c:v>0.24570014799999998</c:v>
                </c:pt>
                <c:pt idx="16" formatCode="0.0000%">
                  <c:v>0.24689476800000001</c:v>
                </c:pt>
                <c:pt idx="17" formatCode="0.0000%">
                  <c:v>0.246899276</c:v>
                </c:pt>
                <c:pt idx="18">
                  <c:v>0.24795414799999999</c:v>
                </c:pt>
                <c:pt idx="19">
                  <c:v>0.25020814799999996</c:v>
                </c:pt>
                <c:pt idx="20">
                  <c:v>0.25471614800000003</c:v>
                </c:pt>
                <c:pt idx="21">
                  <c:v>0.25922414799999999</c:v>
                </c:pt>
                <c:pt idx="22">
                  <c:v>0.263732148</c:v>
                </c:pt>
                <c:pt idx="23">
                  <c:v>0.26824014800000001</c:v>
                </c:pt>
                <c:pt idx="24">
                  <c:v>0.27274814799999997</c:v>
                </c:pt>
                <c:pt idx="25">
                  <c:v>0.27725614799999998</c:v>
                </c:pt>
                <c:pt idx="26">
                  <c:v>0.28176414800000005</c:v>
                </c:pt>
                <c:pt idx="27">
                  <c:v>0.286272148</c:v>
                </c:pt>
                <c:pt idx="28">
                  <c:v>0.29078014800000002</c:v>
                </c:pt>
                <c:pt idx="29">
                  <c:v>0.29528814800000003</c:v>
                </c:pt>
                <c:pt idx="30">
                  <c:v>0.29979614799999998</c:v>
                </c:pt>
                <c:pt idx="31">
                  <c:v>0.304304148</c:v>
                </c:pt>
                <c:pt idx="32">
                  <c:v>0.30881214799999995</c:v>
                </c:pt>
                <c:pt idx="33">
                  <c:v>0.31332014800000002</c:v>
                </c:pt>
                <c:pt idx="34">
                  <c:v>0.31782814800000003</c:v>
                </c:pt>
                <c:pt idx="35">
                  <c:v>0.32233614799999999</c:v>
                </c:pt>
                <c:pt idx="36">
                  <c:v>0.326844148</c:v>
                </c:pt>
                <c:pt idx="37">
                  <c:v>0.33135214800000001</c:v>
                </c:pt>
                <c:pt idx="38">
                  <c:v>0.33586014800000003</c:v>
                </c:pt>
                <c:pt idx="39">
                  <c:v>0.34036814800000004</c:v>
                </c:pt>
                <c:pt idx="40">
                  <c:v>0.34487614799999999</c:v>
                </c:pt>
                <c:pt idx="41">
                  <c:v>0.35389214800000002</c:v>
                </c:pt>
                <c:pt idx="42">
                  <c:v>0.36290814799999999</c:v>
                </c:pt>
                <c:pt idx="43">
                  <c:v>0.37192414800000001</c:v>
                </c:pt>
                <c:pt idx="44">
                  <c:v>0.38094014800000003</c:v>
                </c:pt>
                <c:pt idx="45">
                  <c:v>0.389956148</c:v>
                </c:pt>
                <c:pt idx="46">
                  <c:v>0.39897214800000003</c:v>
                </c:pt>
                <c:pt idx="47">
                  <c:v>0.40798814799999999</c:v>
                </c:pt>
                <c:pt idx="48">
                  <c:v>0.42000196800000006</c:v>
                </c:pt>
                <c:pt idx="49">
                  <c:v>0.42</c:v>
                </c:pt>
                <c:pt idx="50">
                  <c:v>0.42</c:v>
                </c:pt>
                <c:pt idx="51">
                  <c:v>0.42</c:v>
                </c:pt>
                <c:pt idx="52">
                  <c:v>0.42</c:v>
                </c:pt>
                <c:pt idx="53">
                  <c:v>0.42</c:v>
                </c:pt>
                <c:pt idx="54">
                  <c:v>0.42</c:v>
                </c:pt>
                <c:pt idx="55">
                  <c:v>0.42</c:v>
                </c:pt>
                <c:pt idx="56">
                  <c:v>0.42</c:v>
                </c:pt>
                <c:pt idx="57">
                  <c:v>0.42</c:v>
                </c:pt>
                <c:pt idx="58">
                  <c:v>0.42</c:v>
                </c:pt>
                <c:pt idx="59">
                  <c:v>0.42</c:v>
                </c:pt>
                <c:pt idx="60">
                  <c:v>0.42</c:v>
                </c:pt>
                <c:pt idx="61">
                  <c:v>0.42</c:v>
                </c:pt>
                <c:pt idx="62">
                  <c:v>0.42</c:v>
                </c:pt>
                <c:pt idx="63">
                  <c:v>0.45</c:v>
                </c:pt>
                <c:pt idx="64">
                  <c:v>0.45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33472"/>
        <c:axId val="193234048"/>
      </c:scatterChart>
      <c:valAx>
        <c:axId val="193233472"/>
        <c:scaling>
          <c:orientation val="minMax"/>
          <c:max val="31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100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4897993959257373"/>
              <c:y val="0.893837111109253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234048"/>
        <c:crosses val="autoZero"/>
        <c:crossBetween val="midCat"/>
        <c:minorUnit val="10000"/>
      </c:valAx>
      <c:valAx>
        <c:axId val="193234048"/>
        <c:scaling>
          <c:orientation val="minMax"/>
          <c:max val="0.4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233472"/>
        <c:crosses val="autoZero"/>
        <c:crossBetween val="midCat"/>
        <c:majorUnit val="0.1"/>
        <c:min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Grenzsteuersatz (einschließlich Solidaritätszuschlag) </a:t>
            </a:r>
            <a:endParaRPr lang="de-DE" sz="12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6530628717542967"/>
          <c:y val="3.76712958705049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87903985732079E-2"/>
          <c:y val="0.12671254202107257"/>
          <c:w val="0.85383193973818283"/>
          <c:h val="0.66096000936431365"/>
        </c:manualLayout>
      </c:layout>
      <c:scatterChart>
        <c:scatterStyle val="lineMarker"/>
        <c:varyColors val="0"/>
        <c:ser>
          <c:idx val="0"/>
          <c:order val="0"/>
          <c:tx>
            <c:v/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'Abb. D.1.1 2016 Ergänzung'!$B$3:$BN$3</c:f>
              <c:numCache>
                <c:formatCode>#,##0.00</c:formatCode>
                <c:ptCount val="65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3">
                  <c:v>8653</c:v>
                </c:pt>
                <c:pt idx="4">
                  <c:v>8700</c:v>
                </c:pt>
                <c:pt idx="5">
                  <c:v>9000</c:v>
                </c:pt>
                <c:pt idx="6">
                  <c:v>10000</c:v>
                </c:pt>
                <c:pt idx="7">
                  <c:v>11000</c:v>
                </c:pt>
                <c:pt idx="8">
                  <c:v>12000</c:v>
                </c:pt>
                <c:pt idx="9">
                  <c:v>13669</c:v>
                </c:pt>
                <c:pt idx="10">
                  <c:v>13670</c:v>
                </c:pt>
                <c:pt idx="11">
                  <c:v>13674</c:v>
                </c:pt>
                <c:pt idx="12">
                  <c:v>13754</c:v>
                </c:pt>
                <c:pt idx="13">
                  <c:v>13755</c:v>
                </c:pt>
                <c:pt idx="14">
                  <c:v>14000</c:v>
                </c:pt>
                <c:pt idx="15">
                  <c:v>15000</c:v>
                </c:pt>
                <c:pt idx="16">
                  <c:v>15265</c:v>
                </c:pt>
                <c:pt idx="17">
                  <c:v>15266</c:v>
                </c:pt>
                <c:pt idx="18">
                  <c:v>15500</c:v>
                </c:pt>
                <c:pt idx="19">
                  <c:v>16000</c:v>
                </c:pt>
                <c:pt idx="20">
                  <c:v>17000</c:v>
                </c:pt>
                <c:pt idx="21">
                  <c:v>18000</c:v>
                </c:pt>
                <c:pt idx="22">
                  <c:v>19000</c:v>
                </c:pt>
                <c:pt idx="23">
                  <c:v>20000</c:v>
                </c:pt>
                <c:pt idx="24">
                  <c:v>21000</c:v>
                </c:pt>
                <c:pt idx="25">
                  <c:v>22000</c:v>
                </c:pt>
                <c:pt idx="26">
                  <c:v>23000</c:v>
                </c:pt>
                <c:pt idx="27">
                  <c:v>24000</c:v>
                </c:pt>
                <c:pt idx="28">
                  <c:v>25000</c:v>
                </c:pt>
                <c:pt idx="29">
                  <c:v>26000</c:v>
                </c:pt>
                <c:pt idx="30">
                  <c:v>27000</c:v>
                </c:pt>
                <c:pt idx="31">
                  <c:v>28000</c:v>
                </c:pt>
                <c:pt idx="32">
                  <c:v>29000</c:v>
                </c:pt>
                <c:pt idx="33">
                  <c:v>30000</c:v>
                </c:pt>
                <c:pt idx="34">
                  <c:v>31000</c:v>
                </c:pt>
                <c:pt idx="35">
                  <c:v>32000</c:v>
                </c:pt>
                <c:pt idx="36">
                  <c:v>33000</c:v>
                </c:pt>
                <c:pt idx="37">
                  <c:v>34000</c:v>
                </c:pt>
                <c:pt idx="38">
                  <c:v>35000</c:v>
                </c:pt>
                <c:pt idx="39">
                  <c:v>36000</c:v>
                </c:pt>
                <c:pt idx="40">
                  <c:v>37000</c:v>
                </c:pt>
                <c:pt idx="41">
                  <c:v>39000</c:v>
                </c:pt>
                <c:pt idx="42">
                  <c:v>41000</c:v>
                </c:pt>
                <c:pt idx="43">
                  <c:v>43000</c:v>
                </c:pt>
                <c:pt idx="44">
                  <c:v>45000</c:v>
                </c:pt>
                <c:pt idx="45">
                  <c:v>47000</c:v>
                </c:pt>
                <c:pt idx="46">
                  <c:v>49000</c:v>
                </c:pt>
                <c:pt idx="47">
                  <c:v>51000</c:v>
                </c:pt>
                <c:pt idx="48">
                  <c:v>53665</c:v>
                </c:pt>
                <c:pt idx="49">
                  <c:v>53666</c:v>
                </c:pt>
                <c:pt idx="50">
                  <c:v>54000</c:v>
                </c:pt>
                <c:pt idx="51">
                  <c:v>63000</c:v>
                </c:pt>
                <c:pt idx="52">
                  <c:v>73000</c:v>
                </c:pt>
                <c:pt idx="53">
                  <c:v>83000</c:v>
                </c:pt>
                <c:pt idx="54">
                  <c:v>93000</c:v>
                </c:pt>
                <c:pt idx="55">
                  <c:v>103000</c:v>
                </c:pt>
                <c:pt idx="56">
                  <c:v>113000</c:v>
                </c:pt>
                <c:pt idx="57">
                  <c:v>123000</c:v>
                </c:pt>
                <c:pt idx="58">
                  <c:v>133000</c:v>
                </c:pt>
                <c:pt idx="59">
                  <c:v>143000</c:v>
                </c:pt>
                <c:pt idx="60">
                  <c:v>145000</c:v>
                </c:pt>
                <c:pt idx="61">
                  <c:v>150000</c:v>
                </c:pt>
                <c:pt idx="62">
                  <c:v>254446</c:v>
                </c:pt>
                <c:pt idx="63">
                  <c:v>254447</c:v>
                </c:pt>
                <c:pt idx="64">
                  <c:v>400000</c:v>
                </c:pt>
              </c:numCache>
            </c:numRef>
          </c:xVal>
          <c:yVal>
            <c:numRef>
              <c:f>'Abb. D.1.1 2016 Ergänzung'!$B$15:$BN$15</c:f>
              <c:numCache>
                <c:formatCode>0.00%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0.1400198724</c:v>
                </c:pt>
                <c:pt idx="4">
                  <c:v>0.1409538752</c:v>
                </c:pt>
                <c:pt idx="5">
                  <c:v>0.1469155952</c:v>
                </c:pt>
                <c:pt idx="6">
                  <c:v>0.16678799520000001</c:v>
                </c:pt>
                <c:pt idx="7">
                  <c:v>0.1866603952</c:v>
                </c:pt>
                <c:pt idx="8">
                  <c:v>0.20653279520000001</c:v>
                </c:pt>
                <c:pt idx="9">
                  <c:v>0.23969983080000001</c:v>
                </c:pt>
                <c:pt idx="10">
                  <c:v>0.23970450799999998</c:v>
                </c:pt>
                <c:pt idx="11">
                  <c:v>0.23972253999999998</c:v>
                </c:pt>
                <c:pt idx="12">
                  <c:v>0.24008317999999998</c:v>
                </c:pt>
                <c:pt idx="13">
                  <c:v>0.28810522559999996</c:v>
                </c:pt>
                <c:pt idx="14">
                  <c:v>0.28943057759999996</c:v>
                </c:pt>
                <c:pt idx="15">
                  <c:v>0.29484017759999998</c:v>
                </c:pt>
                <c:pt idx="16">
                  <c:v>0.29627372159999998</c:v>
                </c:pt>
                <c:pt idx="17">
                  <c:v>0.26047873618</c:v>
                </c:pt>
                <c:pt idx="18">
                  <c:v>0.26159162613999998</c:v>
                </c:pt>
                <c:pt idx="19">
                  <c:v>0.26396959613999993</c:v>
                </c:pt>
                <c:pt idx="20">
                  <c:v>0.26872553614</c:v>
                </c:pt>
                <c:pt idx="21">
                  <c:v>0.27348147613999996</c:v>
                </c:pt>
                <c:pt idx="22">
                  <c:v>0.27823741613999997</c:v>
                </c:pt>
                <c:pt idx="23">
                  <c:v>0.28299335613999999</c:v>
                </c:pt>
                <c:pt idx="24">
                  <c:v>0.28774929613999994</c:v>
                </c:pt>
                <c:pt idx="25">
                  <c:v>0.29250523613999996</c:v>
                </c:pt>
                <c:pt idx="26">
                  <c:v>0.29726117614000003</c:v>
                </c:pt>
                <c:pt idx="27">
                  <c:v>0.30201711613999999</c:v>
                </c:pt>
                <c:pt idx="28">
                  <c:v>0.30677305614</c:v>
                </c:pt>
                <c:pt idx="29">
                  <c:v>0.31152899614000001</c:v>
                </c:pt>
                <c:pt idx="30">
                  <c:v>0.31628493613999997</c:v>
                </c:pt>
                <c:pt idx="31">
                  <c:v>0.32104087613999999</c:v>
                </c:pt>
                <c:pt idx="32">
                  <c:v>0.32579681613999995</c:v>
                </c:pt>
                <c:pt idx="33">
                  <c:v>0.33055275614000001</c:v>
                </c:pt>
                <c:pt idx="34">
                  <c:v>0.33530869614000003</c:v>
                </c:pt>
                <c:pt idx="35">
                  <c:v>0.34006463613999999</c:v>
                </c:pt>
                <c:pt idx="36">
                  <c:v>0.34482057614</c:v>
                </c:pt>
                <c:pt idx="37">
                  <c:v>0.34957651614000002</c:v>
                </c:pt>
                <c:pt idx="38">
                  <c:v>0.35433245614000003</c:v>
                </c:pt>
                <c:pt idx="39">
                  <c:v>0.35908839614000004</c:v>
                </c:pt>
                <c:pt idx="40">
                  <c:v>0.36384433613999995</c:v>
                </c:pt>
                <c:pt idx="41">
                  <c:v>0.37335621613999997</c:v>
                </c:pt>
                <c:pt idx="42">
                  <c:v>0.38286809613999995</c:v>
                </c:pt>
                <c:pt idx="43">
                  <c:v>0.39237997613999998</c:v>
                </c:pt>
                <c:pt idx="44">
                  <c:v>0.40189185614</c:v>
                </c:pt>
                <c:pt idx="45">
                  <c:v>0.41140373613999998</c:v>
                </c:pt>
                <c:pt idx="46">
                  <c:v>0.42091561614</c:v>
                </c:pt>
                <c:pt idx="47">
                  <c:v>0.43042749613999998</c:v>
                </c:pt>
                <c:pt idx="48">
                  <c:v>0.44310207624000003</c:v>
                </c:pt>
                <c:pt idx="49">
                  <c:v>0.44309999999999994</c:v>
                </c:pt>
                <c:pt idx="50">
                  <c:v>0.44309999999999994</c:v>
                </c:pt>
                <c:pt idx="51">
                  <c:v>0.44309999999999994</c:v>
                </c:pt>
                <c:pt idx="52">
                  <c:v>0.44309999999999994</c:v>
                </c:pt>
                <c:pt idx="53">
                  <c:v>0.44309999999999994</c:v>
                </c:pt>
                <c:pt idx="54">
                  <c:v>0.44309999999999994</c:v>
                </c:pt>
                <c:pt idx="55">
                  <c:v>0.44309999999999994</c:v>
                </c:pt>
                <c:pt idx="56">
                  <c:v>0.44309999999999994</c:v>
                </c:pt>
                <c:pt idx="57">
                  <c:v>0.44309999999999994</c:v>
                </c:pt>
                <c:pt idx="58">
                  <c:v>0.44309999999999994</c:v>
                </c:pt>
                <c:pt idx="59">
                  <c:v>0.44309999999999994</c:v>
                </c:pt>
                <c:pt idx="60">
                  <c:v>0.44309999999999994</c:v>
                </c:pt>
                <c:pt idx="61">
                  <c:v>0.44309999999999994</c:v>
                </c:pt>
                <c:pt idx="62">
                  <c:v>0.44309999999999994</c:v>
                </c:pt>
                <c:pt idx="63">
                  <c:v>0.47475000000000001</c:v>
                </c:pt>
                <c:pt idx="64">
                  <c:v>0.47475000000000001</c:v>
                </c:pt>
              </c:numCache>
            </c:numRef>
          </c:yVal>
          <c:smooth val="0"/>
        </c:ser>
        <c:ser>
          <c:idx val="2"/>
          <c:order val="1"/>
          <c:marker>
            <c:symbol val="none"/>
          </c:marker>
          <c:dPt>
            <c:idx val="1"/>
            <c:bubble3D val="0"/>
            <c:spPr>
              <a:ln w="19050">
                <a:prstDash val="sysDot"/>
              </a:ln>
            </c:spPr>
          </c:dPt>
          <c:xVal>
            <c:numRef>
              <c:f>'Abb. D.1.1 2016 Ergänzung'!$T$25:$T$26</c:f>
              <c:numCache>
                <c:formatCode>General</c:formatCode>
                <c:ptCount val="2"/>
                <c:pt idx="0">
                  <c:v>13755</c:v>
                </c:pt>
                <c:pt idx="1">
                  <c:v>13755</c:v>
                </c:pt>
              </c:numCache>
            </c:numRef>
          </c:xVal>
          <c:yVal>
            <c:numRef>
              <c:f>'Abb. D.1.1 2016 Ergänzung'!$U$25:$U$26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ser>
          <c:idx val="3"/>
          <c:order val="2"/>
          <c:marker>
            <c:symbol val="none"/>
          </c:marker>
          <c:dPt>
            <c:idx val="1"/>
            <c:bubble3D val="0"/>
            <c:spPr>
              <a:ln w="15875">
                <a:prstDash val="sysDot"/>
              </a:ln>
            </c:spPr>
          </c:dPt>
          <c:xVal>
            <c:numRef>
              <c:f>'Abb. D.1.1 2016 Ergänzung'!$T$28:$T$29</c:f>
              <c:numCache>
                <c:formatCode>General</c:formatCode>
                <c:ptCount val="2"/>
                <c:pt idx="0">
                  <c:v>15265</c:v>
                </c:pt>
                <c:pt idx="1">
                  <c:v>15265</c:v>
                </c:pt>
              </c:numCache>
            </c:numRef>
          </c:xVal>
          <c:yVal>
            <c:numRef>
              <c:f>'Abb. D.1.1 2016 Ergänzung'!$U$28:$U$29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'Abb. D.1.1 2016 Ergänzung'!$T$36:$T$37</c:f>
              <c:numCache>
                <c:formatCode>General</c:formatCode>
                <c:ptCount val="2"/>
                <c:pt idx="0">
                  <c:v>53665</c:v>
                </c:pt>
                <c:pt idx="1">
                  <c:v>53665</c:v>
                </c:pt>
              </c:numCache>
            </c:numRef>
          </c:xVal>
          <c:yVal>
            <c:numRef>
              <c:f>'Abb. D.1.1 2016 Ergänzung'!$U$36:$U$37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36928"/>
        <c:axId val="193237504"/>
      </c:scatterChart>
      <c:valAx>
        <c:axId val="193236928"/>
        <c:scaling>
          <c:orientation val="minMax"/>
          <c:max val="11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000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4897993959257373"/>
              <c:y val="0.893837111109253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237504"/>
        <c:crosses val="autoZero"/>
        <c:crossBetween val="midCat"/>
        <c:minorUnit val="5000"/>
      </c:valAx>
      <c:valAx>
        <c:axId val="193237504"/>
        <c:scaling>
          <c:orientation val="minMax"/>
          <c:max val="0.4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236928"/>
        <c:crosses val="autoZero"/>
        <c:crossBetween val="midCat"/>
        <c:majorUnit val="5.000000000000001E-2"/>
        <c:min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Grenzsteuersatz (einschließlich Solidaritätszuschlag) </a:t>
            </a:r>
            <a:endParaRPr lang="de-DE" sz="12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6530628717542967"/>
          <c:y val="3.76712958705049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87903985732079E-2"/>
          <c:y val="0.12671254202107257"/>
          <c:w val="0.85383193973818283"/>
          <c:h val="0.66096000936431365"/>
        </c:manualLayout>
      </c:layout>
      <c:scatterChart>
        <c:scatterStyle val="lineMarker"/>
        <c:varyColors val="0"/>
        <c:ser>
          <c:idx val="0"/>
          <c:order val="0"/>
          <c:tx>
            <c:v/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'Abb. D.1.1 2016 Ergänzung'!$B$3:$BN$3</c:f>
              <c:numCache>
                <c:formatCode>#,##0.00</c:formatCode>
                <c:ptCount val="65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3">
                  <c:v>8653</c:v>
                </c:pt>
                <c:pt idx="4">
                  <c:v>8700</c:v>
                </c:pt>
                <c:pt idx="5">
                  <c:v>9000</c:v>
                </c:pt>
                <c:pt idx="6">
                  <c:v>10000</c:v>
                </c:pt>
                <c:pt idx="7">
                  <c:v>11000</c:v>
                </c:pt>
                <c:pt idx="8">
                  <c:v>12000</c:v>
                </c:pt>
                <c:pt idx="9">
                  <c:v>13669</c:v>
                </c:pt>
                <c:pt idx="10">
                  <c:v>13670</c:v>
                </c:pt>
                <c:pt idx="11">
                  <c:v>13674</c:v>
                </c:pt>
                <c:pt idx="12">
                  <c:v>13754</c:v>
                </c:pt>
                <c:pt idx="13">
                  <c:v>13755</c:v>
                </c:pt>
                <c:pt idx="14">
                  <c:v>14000</c:v>
                </c:pt>
                <c:pt idx="15">
                  <c:v>15000</c:v>
                </c:pt>
                <c:pt idx="16">
                  <c:v>15265</c:v>
                </c:pt>
                <c:pt idx="17">
                  <c:v>15266</c:v>
                </c:pt>
                <c:pt idx="18">
                  <c:v>15500</c:v>
                </c:pt>
                <c:pt idx="19">
                  <c:v>16000</c:v>
                </c:pt>
                <c:pt idx="20">
                  <c:v>17000</c:v>
                </c:pt>
                <c:pt idx="21">
                  <c:v>18000</c:v>
                </c:pt>
                <c:pt idx="22">
                  <c:v>19000</c:v>
                </c:pt>
                <c:pt idx="23">
                  <c:v>20000</c:v>
                </c:pt>
                <c:pt idx="24">
                  <c:v>21000</c:v>
                </c:pt>
                <c:pt idx="25">
                  <c:v>22000</c:v>
                </c:pt>
                <c:pt idx="26">
                  <c:v>23000</c:v>
                </c:pt>
                <c:pt idx="27">
                  <c:v>24000</c:v>
                </c:pt>
                <c:pt idx="28">
                  <c:v>25000</c:v>
                </c:pt>
                <c:pt idx="29">
                  <c:v>26000</c:v>
                </c:pt>
                <c:pt idx="30">
                  <c:v>27000</c:v>
                </c:pt>
                <c:pt idx="31">
                  <c:v>28000</c:v>
                </c:pt>
                <c:pt idx="32">
                  <c:v>29000</c:v>
                </c:pt>
                <c:pt idx="33">
                  <c:v>30000</c:v>
                </c:pt>
                <c:pt idx="34">
                  <c:v>31000</c:v>
                </c:pt>
                <c:pt idx="35">
                  <c:v>32000</c:v>
                </c:pt>
                <c:pt idx="36">
                  <c:v>33000</c:v>
                </c:pt>
                <c:pt idx="37">
                  <c:v>34000</c:v>
                </c:pt>
                <c:pt idx="38">
                  <c:v>35000</c:v>
                </c:pt>
                <c:pt idx="39">
                  <c:v>36000</c:v>
                </c:pt>
                <c:pt idx="40">
                  <c:v>37000</c:v>
                </c:pt>
                <c:pt idx="41">
                  <c:v>39000</c:v>
                </c:pt>
                <c:pt idx="42">
                  <c:v>41000</c:v>
                </c:pt>
                <c:pt idx="43">
                  <c:v>43000</c:v>
                </c:pt>
                <c:pt idx="44">
                  <c:v>45000</c:v>
                </c:pt>
                <c:pt idx="45">
                  <c:v>47000</c:v>
                </c:pt>
                <c:pt idx="46">
                  <c:v>49000</c:v>
                </c:pt>
                <c:pt idx="47">
                  <c:v>51000</c:v>
                </c:pt>
                <c:pt idx="48">
                  <c:v>53665</c:v>
                </c:pt>
                <c:pt idx="49">
                  <c:v>53666</c:v>
                </c:pt>
                <c:pt idx="50">
                  <c:v>54000</c:v>
                </c:pt>
                <c:pt idx="51">
                  <c:v>63000</c:v>
                </c:pt>
                <c:pt idx="52">
                  <c:v>73000</c:v>
                </c:pt>
                <c:pt idx="53">
                  <c:v>83000</c:v>
                </c:pt>
                <c:pt idx="54">
                  <c:v>93000</c:v>
                </c:pt>
                <c:pt idx="55">
                  <c:v>103000</c:v>
                </c:pt>
                <c:pt idx="56">
                  <c:v>113000</c:v>
                </c:pt>
                <c:pt idx="57">
                  <c:v>123000</c:v>
                </c:pt>
                <c:pt idx="58">
                  <c:v>133000</c:v>
                </c:pt>
                <c:pt idx="59">
                  <c:v>143000</c:v>
                </c:pt>
                <c:pt idx="60">
                  <c:v>145000</c:v>
                </c:pt>
                <c:pt idx="61">
                  <c:v>150000</c:v>
                </c:pt>
                <c:pt idx="62">
                  <c:v>254446</c:v>
                </c:pt>
                <c:pt idx="63">
                  <c:v>254447</c:v>
                </c:pt>
                <c:pt idx="64">
                  <c:v>400000</c:v>
                </c:pt>
              </c:numCache>
            </c:numRef>
          </c:xVal>
          <c:yVal>
            <c:numRef>
              <c:f>'Abb. D.1.1 2016 Ergänzung'!$B$15:$BN$15</c:f>
              <c:numCache>
                <c:formatCode>0.00%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0.1400198724</c:v>
                </c:pt>
                <c:pt idx="4">
                  <c:v>0.1409538752</c:v>
                </c:pt>
                <c:pt idx="5">
                  <c:v>0.1469155952</c:v>
                </c:pt>
                <c:pt idx="6">
                  <c:v>0.16678799520000001</c:v>
                </c:pt>
                <c:pt idx="7">
                  <c:v>0.1866603952</c:v>
                </c:pt>
                <c:pt idx="8">
                  <c:v>0.20653279520000001</c:v>
                </c:pt>
                <c:pt idx="9">
                  <c:v>0.23969983080000001</c:v>
                </c:pt>
                <c:pt idx="10">
                  <c:v>0.23970450799999998</c:v>
                </c:pt>
                <c:pt idx="11">
                  <c:v>0.23972253999999998</c:v>
                </c:pt>
                <c:pt idx="12">
                  <c:v>0.24008317999999998</c:v>
                </c:pt>
                <c:pt idx="13">
                  <c:v>0.28810522559999996</c:v>
                </c:pt>
                <c:pt idx="14">
                  <c:v>0.28943057759999996</c:v>
                </c:pt>
                <c:pt idx="15">
                  <c:v>0.29484017759999998</c:v>
                </c:pt>
                <c:pt idx="16">
                  <c:v>0.29627372159999998</c:v>
                </c:pt>
                <c:pt idx="17">
                  <c:v>0.26047873618</c:v>
                </c:pt>
                <c:pt idx="18">
                  <c:v>0.26159162613999998</c:v>
                </c:pt>
                <c:pt idx="19">
                  <c:v>0.26396959613999993</c:v>
                </c:pt>
                <c:pt idx="20">
                  <c:v>0.26872553614</c:v>
                </c:pt>
                <c:pt idx="21">
                  <c:v>0.27348147613999996</c:v>
                </c:pt>
                <c:pt idx="22">
                  <c:v>0.27823741613999997</c:v>
                </c:pt>
                <c:pt idx="23">
                  <c:v>0.28299335613999999</c:v>
                </c:pt>
                <c:pt idx="24">
                  <c:v>0.28774929613999994</c:v>
                </c:pt>
                <c:pt idx="25">
                  <c:v>0.29250523613999996</c:v>
                </c:pt>
                <c:pt idx="26">
                  <c:v>0.29726117614000003</c:v>
                </c:pt>
                <c:pt idx="27">
                  <c:v>0.30201711613999999</c:v>
                </c:pt>
                <c:pt idx="28">
                  <c:v>0.30677305614</c:v>
                </c:pt>
                <c:pt idx="29">
                  <c:v>0.31152899614000001</c:v>
                </c:pt>
                <c:pt idx="30">
                  <c:v>0.31628493613999997</c:v>
                </c:pt>
                <c:pt idx="31">
                  <c:v>0.32104087613999999</c:v>
                </c:pt>
                <c:pt idx="32">
                  <c:v>0.32579681613999995</c:v>
                </c:pt>
                <c:pt idx="33">
                  <c:v>0.33055275614000001</c:v>
                </c:pt>
                <c:pt idx="34">
                  <c:v>0.33530869614000003</c:v>
                </c:pt>
                <c:pt idx="35">
                  <c:v>0.34006463613999999</c:v>
                </c:pt>
                <c:pt idx="36">
                  <c:v>0.34482057614</c:v>
                </c:pt>
                <c:pt idx="37">
                  <c:v>0.34957651614000002</c:v>
                </c:pt>
                <c:pt idx="38">
                  <c:v>0.35433245614000003</c:v>
                </c:pt>
                <c:pt idx="39">
                  <c:v>0.35908839614000004</c:v>
                </c:pt>
                <c:pt idx="40">
                  <c:v>0.36384433613999995</c:v>
                </c:pt>
                <c:pt idx="41">
                  <c:v>0.37335621613999997</c:v>
                </c:pt>
                <c:pt idx="42">
                  <c:v>0.38286809613999995</c:v>
                </c:pt>
                <c:pt idx="43">
                  <c:v>0.39237997613999998</c:v>
                </c:pt>
                <c:pt idx="44">
                  <c:v>0.40189185614</c:v>
                </c:pt>
                <c:pt idx="45">
                  <c:v>0.41140373613999998</c:v>
                </c:pt>
                <c:pt idx="46">
                  <c:v>0.42091561614</c:v>
                </c:pt>
                <c:pt idx="47">
                  <c:v>0.43042749613999998</c:v>
                </c:pt>
                <c:pt idx="48">
                  <c:v>0.44310207624000003</c:v>
                </c:pt>
                <c:pt idx="49">
                  <c:v>0.44309999999999994</c:v>
                </c:pt>
                <c:pt idx="50">
                  <c:v>0.44309999999999994</c:v>
                </c:pt>
                <c:pt idx="51">
                  <c:v>0.44309999999999994</c:v>
                </c:pt>
                <c:pt idx="52">
                  <c:v>0.44309999999999994</c:v>
                </c:pt>
                <c:pt idx="53">
                  <c:v>0.44309999999999994</c:v>
                </c:pt>
                <c:pt idx="54">
                  <c:v>0.44309999999999994</c:v>
                </c:pt>
                <c:pt idx="55">
                  <c:v>0.44309999999999994</c:v>
                </c:pt>
                <c:pt idx="56">
                  <c:v>0.44309999999999994</c:v>
                </c:pt>
                <c:pt idx="57">
                  <c:v>0.44309999999999994</c:v>
                </c:pt>
                <c:pt idx="58">
                  <c:v>0.44309999999999994</c:v>
                </c:pt>
                <c:pt idx="59">
                  <c:v>0.44309999999999994</c:v>
                </c:pt>
                <c:pt idx="60">
                  <c:v>0.44309999999999994</c:v>
                </c:pt>
                <c:pt idx="61">
                  <c:v>0.44309999999999994</c:v>
                </c:pt>
                <c:pt idx="62">
                  <c:v>0.44309999999999994</c:v>
                </c:pt>
                <c:pt idx="63">
                  <c:v>0.47475000000000001</c:v>
                </c:pt>
                <c:pt idx="64">
                  <c:v>0.47475000000000001</c:v>
                </c:pt>
              </c:numCache>
            </c:numRef>
          </c:yVal>
          <c:smooth val="0"/>
        </c:ser>
        <c:ser>
          <c:idx val="2"/>
          <c:order val="1"/>
          <c:marker>
            <c:symbol val="none"/>
          </c:marker>
          <c:dPt>
            <c:idx val="1"/>
            <c:bubble3D val="0"/>
            <c:spPr>
              <a:ln w="19050">
                <a:prstDash val="sysDot"/>
              </a:ln>
            </c:spPr>
          </c:dPt>
          <c:xVal>
            <c:numRef>
              <c:f>'Abb. D.1.1 2016 Ergänzung'!$T$25:$T$26</c:f>
              <c:numCache>
                <c:formatCode>General</c:formatCode>
                <c:ptCount val="2"/>
                <c:pt idx="0">
                  <c:v>13755</c:v>
                </c:pt>
                <c:pt idx="1">
                  <c:v>13755</c:v>
                </c:pt>
              </c:numCache>
            </c:numRef>
          </c:xVal>
          <c:yVal>
            <c:numRef>
              <c:f>'Abb. D.1.1 2016 Ergänzung'!$U$25:$U$26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ser>
          <c:idx val="3"/>
          <c:order val="2"/>
          <c:marker>
            <c:symbol val="none"/>
          </c:marker>
          <c:dPt>
            <c:idx val="1"/>
            <c:bubble3D val="0"/>
            <c:spPr>
              <a:ln w="15875">
                <a:prstDash val="sysDot"/>
              </a:ln>
            </c:spPr>
          </c:dPt>
          <c:xVal>
            <c:numRef>
              <c:f>'Abb. D.1.1 2016 Ergänzung'!$T$28:$T$29</c:f>
              <c:numCache>
                <c:formatCode>General</c:formatCode>
                <c:ptCount val="2"/>
                <c:pt idx="0">
                  <c:v>15265</c:v>
                </c:pt>
                <c:pt idx="1">
                  <c:v>15265</c:v>
                </c:pt>
              </c:numCache>
            </c:numRef>
          </c:xVal>
          <c:yVal>
            <c:numRef>
              <c:f>'Abb. D.1.1 2016 Ergänzung'!$U$28:$U$29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'Abb. D.1.1 2016 Ergänzung'!$T$36:$T$37</c:f>
              <c:numCache>
                <c:formatCode>General</c:formatCode>
                <c:ptCount val="2"/>
                <c:pt idx="0">
                  <c:v>53665</c:v>
                </c:pt>
                <c:pt idx="1">
                  <c:v>53665</c:v>
                </c:pt>
              </c:numCache>
            </c:numRef>
          </c:xVal>
          <c:yVal>
            <c:numRef>
              <c:f>'Abb. D.1.1 2016 Ergänzung'!$U$36:$U$37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17920"/>
        <c:axId val="193618496"/>
      </c:scatterChart>
      <c:valAx>
        <c:axId val="193617920"/>
        <c:scaling>
          <c:orientation val="minMax"/>
          <c:max val="31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000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4897993959257373"/>
              <c:y val="0.893837111109253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18496"/>
        <c:crosses val="autoZero"/>
        <c:crossBetween val="midCat"/>
        <c:minorUnit val="5000"/>
      </c:valAx>
      <c:valAx>
        <c:axId val="193618496"/>
        <c:scaling>
          <c:orientation val="minMax"/>
          <c:max val="0.4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17920"/>
        <c:crosses val="autoZero"/>
        <c:crossBetween val="midCat"/>
        <c:majorUnit val="5.000000000000001E-2"/>
        <c:min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Grenzsteuersatz </a:t>
            </a:r>
            <a:r>
              <a:rPr lang="de-DE" sz="1075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und Durchschnittssteuersatz</a:t>
            </a:r>
          </a:p>
        </c:rich>
      </c:tx>
      <c:layout>
        <c:manualLayout>
          <c:xMode val="edge"/>
          <c:yMode val="edge"/>
          <c:x val="0.19183699405995305"/>
          <c:y val="0.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12255472990546"/>
          <c:y val="0.13600026562551881"/>
          <c:w val="0.83673552767810078"/>
          <c:h val="0.6946978686487717"/>
        </c:manualLayout>
      </c:layout>
      <c:scatterChart>
        <c:scatterStyle val="lineMarker"/>
        <c:varyColors val="0"/>
        <c:ser>
          <c:idx val="0"/>
          <c:order val="0"/>
          <c:tx>
            <c:v/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none"/>
          </c:marker>
          <c:xVal>
            <c:numRef>
              <c:f>' 2016 Ergänzung (2)'!$B$3:$BS$3</c:f>
              <c:numCache>
                <c:formatCode>#,##0.00</c:formatCode>
                <c:ptCount val="70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4">
                  <c:v>8653</c:v>
                </c:pt>
                <c:pt idx="5">
                  <c:v>8700</c:v>
                </c:pt>
                <c:pt idx="6">
                  <c:v>9000</c:v>
                </c:pt>
                <c:pt idx="7">
                  <c:v>10000</c:v>
                </c:pt>
                <c:pt idx="8">
                  <c:v>11000</c:v>
                </c:pt>
                <c:pt idx="9">
                  <c:v>12000</c:v>
                </c:pt>
                <c:pt idx="10">
                  <c:v>13669</c:v>
                </c:pt>
                <c:pt idx="11">
                  <c:v>13670</c:v>
                </c:pt>
                <c:pt idx="12">
                  <c:v>13674</c:v>
                </c:pt>
                <c:pt idx="13">
                  <c:v>13754</c:v>
                </c:pt>
                <c:pt idx="15">
                  <c:v>13755</c:v>
                </c:pt>
                <c:pt idx="16">
                  <c:v>14000</c:v>
                </c:pt>
                <c:pt idx="17">
                  <c:v>15000</c:v>
                </c:pt>
                <c:pt idx="18">
                  <c:v>15265</c:v>
                </c:pt>
                <c:pt idx="20">
                  <c:v>15266</c:v>
                </c:pt>
                <c:pt idx="21">
                  <c:v>15500</c:v>
                </c:pt>
                <c:pt idx="22">
                  <c:v>16000</c:v>
                </c:pt>
                <c:pt idx="23">
                  <c:v>17000</c:v>
                </c:pt>
                <c:pt idx="24">
                  <c:v>18000</c:v>
                </c:pt>
                <c:pt idx="25">
                  <c:v>19000</c:v>
                </c:pt>
                <c:pt idx="26">
                  <c:v>20000</c:v>
                </c:pt>
                <c:pt idx="27">
                  <c:v>21000</c:v>
                </c:pt>
                <c:pt idx="28">
                  <c:v>22000</c:v>
                </c:pt>
                <c:pt idx="29">
                  <c:v>23000</c:v>
                </c:pt>
                <c:pt idx="30">
                  <c:v>24000</c:v>
                </c:pt>
                <c:pt idx="31">
                  <c:v>25000</c:v>
                </c:pt>
                <c:pt idx="32">
                  <c:v>26000</c:v>
                </c:pt>
                <c:pt idx="33">
                  <c:v>27000</c:v>
                </c:pt>
                <c:pt idx="34">
                  <c:v>28000</c:v>
                </c:pt>
                <c:pt idx="35">
                  <c:v>29000</c:v>
                </c:pt>
                <c:pt idx="36">
                  <c:v>30000</c:v>
                </c:pt>
                <c:pt idx="37">
                  <c:v>31000</c:v>
                </c:pt>
                <c:pt idx="38">
                  <c:v>32000</c:v>
                </c:pt>
                <c:pt idx="39">
                  <c:v>33000</c:v>
                </c:pt>
                <c:pt idx="40">
                  <c:v>34000</c:v>
                </c:pt>
                <c:pt idx="41">
                  <c:v>35000</c:v>
                </c:pt>
                <c:pt idx="42">
                  <c:v>36000</c:v>
                </c:pt>
                <c:pt idx="43">
                  <c:v>37000</c:v>
                </c:pt>
                <c:pt idx="44">
                  <c:v>39000</c:v>
                </c:pt>
                <c:pt idx="45">
                  <c:v>41000</c:v>
                </c:pt>
                <c:pt idx="46">
                  <c:v>43000</c:v>
                </c:pt>
                <c:pt idx="47">
                  <c:v>45000</c:v>
                </c:pt>
                <c:pt idx="48">
                  <c:v>47000</c:v>
                </c:pt>
                <c:pt idx="49">
                  <c:v>49000</c:v>
                </c:pt>
                <c:pt idx="50">
                  <c:v>51000</c:v>
                </c:pt>
                <c:pt idx="51">
                  <c:v>53665</c:v>
                </c:pt>
                <c:pt idx="53">
                  <c:v>53666</c:v>
                </c:pt>
                <c:pt idx="54">
                  <c:v>54000</c:v>
                </c:pt>
                <c:pt idx="55">
                  <c:v>63000</c:v>
                </c:pt>
                <c:pt idx="56">
                  <c:v>73000</c:v>
                </c:pt>
                <c:pt idx="57">
                  <c:v>83000</c:v>
                </c:pt>
                <c:pt idx="58">
                  <c:v>93000</c:v>
                </c:pt>
                <c:pt idx="59">
                  <c:v>103000</c:v>
                </c:pt>
                <c:pt idx="60">
                  <c:v>113000</c:v>
                </c:pt>
                <c:pt idx="61">
                  <c:v>123000</c:v>
                </c:pt>
                <c:pt idx="62">
                  <c:v>133000</c:v>
                </c:pt>
                <c:pt idx="63">
                  <c:v>143000</c:v>
                </c:pt>
                <c:pt idx="64">
                  <c:v>145000</c:v>
                </c:pt>
                <c:pt idx="65">
                  <c:v>150000</c:v>
                </c:pt>
                <c:pt idx="66">
                  <c:v>254446</c:v>
                </c:pt>
                <c:pt idx="68">
                  <c:v>254447</c:v>
                </c:pt>
                <c:pt idx="69">
                  <c:v>400000</c:v>
                </c:pt>
              </c:numCache>
            </c:numRef>
          </c:xVal>
          <c:yVal>
            <c:numRef>
              <c:f>' 2016 Ergänzung (2)'!$B$12:$BS$12</c:f>
              <c:numCache>
                <c:formatCode>0.00%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6.8965517241379305E-4</c:v>
                </c:pt>
                <c:pt idx="6">
                  <c:v>5.4444444444444445E-3</c:v>
                </c:pt>
                <c:pt idx="7">
                  <c:v>2.06E-2</c:v>
                </c:pt>
                <c:pt idx="8">
                  <c:v>3.4818181818181818E-2</c:v>
                </c:pt>
                <c:pt idx="9">
                  <c:v>4.8333333333333332E-2</c:v>
                </c:pt>
                <c:pt idx="10">
                  <c:v>6.9646645694637507E-2</c:v>
                </c:pt>
                <c:pt idx="11">
                  <c:v>6.9641550841258226E-2</c:v>
                </c:pt>
                <c:pt idx="12">
                  <c:v>6.9694310370045337E-2</c:v>
                </c:pt>
                <c:pt idx="13">
                  <c:v>7.0670350443507349E-2</c:v>
                </c:pt>
                <c:pt idx="15">
                  <c:v>7.0737913486005083E-2</c:v>
                </c:pt>
                <c:pt idx="16">
                  <c:v>7.3714285714285718E-2</c:v>
                </c:pt>
                <c:pt idx="17">
                  <c:v>8.5000000000000006E-2</c:v>
                </c:pt>
                <c:pt idx="18">
                  <c:v>8.778250900753358E-2</c:v>
                </c:pt>
                <c:pt idx="20">
                  <c:v>8.7842263854316788E-2</c:v>
                </c:pt>
                <c:pt idx="21">
                  <c:v>9.019354838709677E-2</c:v>
                </c:pt>
                <c:pt idx="22">
                  <c:v>9.5187499999999994E-2</c:v>
                </c:pt>
                <c:pt idx="23">
                  <c:v>0.10441176470588236</c:v>
                </c:pt>
                <c:pt idx="24">
                  <c:v>0.11288888888888889</c:v>
                </c:pt>
                <c:pt idx="25">
                  <c:v>0.12073684210526316</c:v>
                </c:pt>
                <c:pt idx="26">
                  <c:v>0.128</c:v>
                </c:pt>
                <c:pt idx="27">
                  <c:v>0.13476190476190475</c:v>
                </c:pt>
                <c:pt idx="28">
                  <c:v>0.14113636363636364</c:v>
                </c:pt>
                <c:pt idx="29">
                  <c:v>0.14717391304347827</c:v>
                </c:pt>
                <c:pt idx="30">
                  <c:v>0.15287500000000001</c:v>
                </c:pt>
                <c:pt idx="31">
                  <c:v>0.15828</c:v>
                </c:pt>
                <c:pt idx="32">
                  <c:v>0.16346153846153846</c:v>
                </c:pt>
                <c:pt idx="33">
                  <c:v>0.16844444444444445</c:v>
                </c:pt>
                <c:pt idx="34">
                  <c:v>0.17321428571428571</c:v>
                </c:pt>
                <c:pt idx="35">
                  <c:v>0.17782758620689657</c:v>
                </c:pt>
                <c:pt idx="36">
                  <c:v>0.18226666666666666</c:v>
                </c:pt>
                <c:pt idx="37">
                  <c:v>0.18654838709677418</c:v>
                </c:pt>
                <c:pt idx="38">
                  <c:v>0.19071874999999999</c:v>
                </c:pt>
                <c:pt idx="39">
                  <c:v>0.19478787878787879</c:v>
                </c:pt>
                <c:pt idx="40">
                  <c:v>0.19873529411764707</c:v>
                </c:pt>
                <c:pt idx="41">
                  <c:v>0.2026</c:v>
                </c:pt>
                <c:pt idx="42">
                  <c:v>0.20636111111111111</c:v>
                </c:pt>
                <c:pt idx="43">
                  <c:v>0.21002702702702702</c:v>
                </c:pt>
                <c:pt idx="44">
                  <c:v>0.21717948717948718</c:v>
                </c:pt>
                <c:pt idx="45">
                  <c:v>0.22407317073170732</c:v>
                </c:pt>
                <c:pt idx="46">
                  <c:v>0.23074418604651162</c:v>
                </c:pt>
                <c:pt idx="47">
                  <c:v>0.23722222222222222</c:v>
                </c:pt>
                <c:pt idx="48">
                  <c:v>0.24353191489361703</c:v>
                </c:pt>
                <c:pt idx="49">
                  <c:v>0.24967346938775511</c:v>
                </c:pt>
                <c:pt idx="50">
                  <c:v>0.25570588235294117</c:v>
                </c:pt>
                <c:pt idx="51">
                  <c:v>0.26357961427373522</c:v>
                </c:pt>
                <c:pt idx="53">
                  <c:v>0.26357470279133904</c:v>
                </c:pt>
                <c:pt idx="54">
                  <c:v>0.26453703703703701</c:v>
                </c:pt>
                <c:pt idx="55">
                  <c:v>0.28674603174603175</c:v>
                </c:pt>
                <c:pt idx="56">
                  <c:v>0.30499999999999999</c:v>
                </c:pt>
                <c:pt idx="57">
                  <c:v>0.31885542168674696</c:v>
                </c:pt>
                <c:pt idx="58">
                  <c:v>0.32973118279569891</c:v>
                </c:pt>
                <c:pt idx="59">
                  <c:v>0.33849514563106797</c:v>
                </c:pt>
                <c:pt idx="60">
                  <c:v>0.34570796460176989</c:v>
                </c:pt>
                <c:pt idx="61">
                  <c:v>0.35174796747967479</c:v>
                </c:pt>
                <c:pt idx="62">
                  <c:v>0.3568796992481203</c:v>
                </c:pt>
                <c:pt idx="63">
                  <c:v>0.36129370629370627</c:v>
                </c:pt>
                <c:pt idx="64">
                  <c:v>0.36210344827586205</c:v>
                </c:pt>
                <c:pt idx="65">
                  <c:v>0.36403333333333332</c:v>
                </c:pt>
                <c:pt idx="66">
                  <c:v>0.38700942439653208</c:v>
                </c:pt>
                <c:pt idx="68">
                  <c:v>0.38700790341407049</c:v>
                </c:pt>
                <c:pt idx="69">
                  <c:v>0.40993000000000002</c:v>
                </c:pt>
              </c:numCache>
            </c:numRef>
          </c:yVal>
          <c:smooth val="0"/>
        </c:ser>
        <c:ser>
          <c:idx val="1"/>
          <c:order val="1"/>
          <c:tx>
            <c:v/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4"/>
            <c:marker>
              <c:symbol val="circle"/>
              <c:size val="3"/>
              <c:spPr>
                <a:solidFill>
                  <a:schemeClr val="tx1"/>
                </a:solidFill>
              </c:spPr>
            </c:marker>
            <c:bubble3D val="0"/>
          </c:dPt>
          <c:dPt>
            <c:idx val="64"/>
            <c:bubble3D val="0"/>
          </c:dPt>
          <c:dPt>
            <c:idx val="66"/>
            <c:bubble3D val="0"/>
          </c:dPt>
          <c:dPt>
            <c:idx val="68"/>
            <c:marker>
              <c:symbol val="circle"/>
              <c:size val="3"/>
              <c:spPr>
                <a:solidFill>
                  <a:schemeClr val="tx1"/>
                </a:solidFill>
              </c:spPr>
            </c:marker>
            <c:bubble3D val="0"/>
          </c:dPt>
          <c:xVal>
            <c:numRef>
              <c:f>' 2016 Ergänzung (2)'!$B$3:$BS$3</c:f>
              <c:numCache>
                <c:formatCode>#,##0.00</c:formatCode>
                <c:ptCount val="70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4">
                  <c:v>8653</c:v>
                </c:pt>
                <c:pt idx="5">
                  <c:v>8700</c:v>
                </c:pt>
                <c:pt idx="6">
                  <c:v>9000</c:v>
                </c:pt>
                <c:pt idx="7">
                  <c:v>10000</c:v>
                </c:pt>
                <c:pt idx="8">
                  <c:v>11000</c:v>
                </c:pt>
                <c:pt idx="9">
                  <c:v>12000</c:v>
                </c:pt>
                <c:pt idx="10">
                  <c:v>13669</c:v>
                </c:pt>
                <c:pt idx="11">
                  <c:v>13670</c:v>
                </c:pt>
                <c:pt idx="12">
                  <c:v>13674</c:v>
                </c:pt>
                <c:pt idx="13">
                  <c:v>13754</c:v>
                </c:pt>
                <c:pt idx="15">
                  <c:v>13755</c:v>
                </c:pt>
                <c:pt idx="16">
                  <c:v>14000</c:v>
                </c:pt>
                <c:pt idx="17">
                  <c:v>15000</c:v>
                </c:pt>
                <c:pt idx="18">
                  <c:v>15265</c:v>
                </c:pt>
                <c:pt idx="20">
                  <c:v>15266</c:v>
                </c:pt>
                <c:pt idx="21">
                  <c:v>15500</c:v>
                </c:pt>
                <c:pt idx="22">
                  <c:v>16000</c:v>
                </c:pt>
                <c:pt idx="23">
                  <c:v>17000</c:v>
                </c:pt>
                <c:pt idx="24">
                  <c:v>18000</c:v>
                </c:pt>
                <c:pt idx="25">
                  <c:v>19000</c:v>
                </c:pt>
                <c:pt idx="26">
                  <c:v>20000</c:v>
                </c:pt>
                <c:pt idx="27">
                  <c:v>21000</c:v>
                </c:pt>
                <c:pt idx="28">
                  <c:v>22000</c:v>
                </c:pt>
                <c:pt idx="29">
                  <c:v>23000</c:v>
                </c:pt>
                <c:pt idx="30">
                  <c:v>24000</c:v>
                </c:pt>
                <c:pt idx="31">
                  <c:v>25000</c:v>
                </c:pt>
                <c:pt idx="32">
                  <c:v>26000</c:v>
                </c:pt>
                <c:pt idx="33">
                  <c:v>27000</c:v>
                </c:pt>
                <c:pt idx="34">
                  <c:v>28000</c:v>
                </c:pt>
                <c:pt idx="35">
                  <c:v>29000</c:v>
                </c:pt>
                <c:pt idx="36">
                  <c:v>30000</c:v>
                </c:pt>
                <c:pt idx="37">
                  <c:v>31000</c:v>
                </c:pt>
                <c:pt idx="38">
                  <c:v>32000</c:v>
                </c:pt>
                <c:pt idx="39">
                  <c:v>33000</c:v>
                </c:pt>
                <c:pt idx="40">
                  <c:v>34000</c:v>
                </c:pt>
                <c:pt idx="41">
                  <c:v>35000</c:v>
                </c:pt>
                <c:pt idx="42">
                  <c:v>36000</c:v>
                </c:pt>
                <c:pt idx="43">
                  <c:v>37000</c:v>
                </c:pt>
                <c:pt idx="44">
                  <c:v>39000</c:v>
                </c:pt>
                <c:pt idx="45">
                  <c:v>41000</c:v>
                </c:pt>
                <c:pt idx="46">
                  <c:v>43000</c:v>
                </c:pt>
                <c:pt idx="47">
                  <c:v>45000</c:v>
                </c:pt>
                <c:pt idx="48">
                  <c:v>47000</c:v>
                </c:pt>
                <c:pt idx="49">
                  <c:v>49000</c:v>
                </c:pt>
                <c:pt idx="50">
                  <c:v>51000</c:v>
                </c:pt>
                <c:pt idx="51">
                  <c:v>53665</c:v>
                </c:pt>
                <c:pt idx="53">
                  <c:v>53666</c:v>
                </c:pt>
                <c:pt idx="54">
                  <c:v>54000</c:v>
                </c:pt>
                <c:pt idx="55">
                  <c:v>63000</c:v>
                </c:pt>
                <c:pt idx="56">
                  <c:v>73000</c:v>
                </c:pt>
                <c:pt idx="57">
                  <c:v>83000</c:v>
                </c:pt>
                <c:pt idx="58">
                  <c:v>93000</c:v>
                </c:pt>
                <c:pt idx="59">
                  <c:v>103000</c:v>
                </c:pt>
                <c:pt idx="60">
                  <c:v>113000</c:v>
                </c:pt>
                <c:pt idx="61">
                  <c:v>123000</c:v>
                </c:pt>
                <c:pt idx="62">
                  <c:v>133000</c:v>
                </c:pt>
                <c:pt idx="63">
                  <c:v>143000</c:v>
                </c:pt>
                <c:pt idx="64">
                  <c:v>145000</c:v>
                </c:pt>
                <c:pt idx="65">
                  <c:v>150000</c:v>
                </c:pt>
                <c:pt idx="66">
                  <c:v>254446</c:v>
                </c:pt>
                <c:pt idx="68">
                  <c:v>254447</c:v>
                </c:pt>
                <c:pt idx="69">
                  <c:v>400000</c:v>
                </c:pt>
              </c:numCache>
            </c:numRef>
          </c:xVal>
          <c:yVal>
            <c:numRef>
              <c:f>' 2016 Ergänzung (2)'!$B$13:$BS$13</c:f>
              <c:numCache>
                <c:formatCode>0.00%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0.1400198724</c:v>
                </c:pt>
                <c:pt idx="5">
                  <c:v>0.1409538752</c:v>
                </c:pt>
                <c:pt idx="6">
                  <c:v>0.1469155952</c:v>
                </c:pt>
                <c:pt idx="7">
                  <c:v>0.16678799520000001</c:v>
                </c:pt>
                <c:pt idx="8">
                  <c:v>0.1866603952</c:v>
                </c:pt>
                <c:pt idx="9">
                  <c:v>0.20653279520000001</c:v>
                </c:pt>
                <c:pt idx="10">
                  <c:v>0.23969983080000001</c:v>
                </c:pt>
                <c:pt idx="11">
                  <c:v>0.23970450799999998</c:v>
                </c:pt>
                <c:pt idx="12">
                  <c:v>0.23972253999999998</c:v>
                </c:pt>
                <c:pt idx="13">
                  <c:v>0.24008317999999998</c:v>
                </c:pt>
                <c:pt idx="15">
                  <c:v>0.24008768799999999</c:v>
                </c:pt>
                <c:pt idx="16">
                  <c:v>0.241192148</c:v>
                </c:pt>
                <c:pt idx="17">
                  <c:v>0.24570014799999998</c:v>
                </c:pt>
                <c:pt idx="18">
                  <c:v>0.24689476800000001</c:v>
                </c:pt>
                <c:pt idx="20">
                  <c:v>0.246899276</c:v>
                </c:pt>
                <c:pt idx="21">
                  <c:v>0.24795414799999999</c:v>
                </c:pt>
                <c:pt idx="22">
                  <c:v>0.25020814799999996</c:v>
                </c:pt>
                <c:pt idx="23">
                  <c:v>0.25471614800000003</c:v>
                </c:pt>
                <c:pt idx="24">
                  <c:v>0.25922414799999999</c:v>
                </c:pt>
                <c:pt idx="25">
                  <c:v>0.263732148</c:v>
                </c:pt>
                <c:pt idx="26">
                  <c:v>0.26824014800000001</c:v>
                </c:pt>
                <c:pt idx="27">
                  <c:v>0.27274814799999997</c:v>
                </c:pt>
                <c:pt idx="28">
                  <c:v>0.27725614799999998</c:v>
                </c:pt>
                <c:pt idx="29">
                  <c:v>0.28176414800000005</c:v>
                </c:pt>
                <c:pt idx="30">
                  <c:v>0.286272148</c:v>
                </c:pt>
                <c:pt idx="31">
                  <c:v>0.29078014800000002</c:v>
                </c:pt>
                <c:pt idx="32">
                  <c:v>0.29528814800000003</c:v>
                </c:pt>
                <c:pt idx="33">
                  <c:v>0.29979614799999998</c:v>
                </c:pt>
                <c:pt idx="34">
                  <c:v>0.304304148</c:v>
                </c:pt>
                <c:pt idx="35">
                  <c:v>0.30881214799999995</c:v>
                </c:pt>
                <c:pt idx="36">
                  <c:v>0.31332014800000002</c:v>
                </c:pt>
                <c:pt idx="37">
                  <c:v>0.31782814800000003</c:v>
                </c:pt>
                <c:pt idx="38">
                  <c:v>0.32233614799999999</c:v>
                </c:pt>
                <c:pt idx="39">
                  <c:v>0.326844148</c:v>
                </c:pt>
                <c:pt idx="40">
                  <c:v>0.33135214800000001</c:v>
                </c:pt>
                <c:pt idx="41">
                  <c:v>0.33586014800000003</c:v>
                </c:pt>
                <c:pt idx="42">
                  <c:v>0.34036814800000004</c:v>
                </c:pt>
                <c:pt idx="43">
                  <c:v>0.34487614799999999</c:v>
                </c:pt>
                <c:pt idx="44">
                  <c:v>0.35389214800000002</c:v>
                </c:pt>
                <c:pt idx="45">
                  <c:v>0.36290814799999999</c:v>
                </c:pt>
                <c:pt idx="46">
                  <c:v>0.37192414800000001</c:v>
                </c:pt>
                <c:pt idx="47">
                  <c:v>0.38094014800000003</c:v>
                </c:pt>
                <c:pt idx="48">
                  <c:v>0.389956148</c:v>
                </c:pt>
                <c:pt idx="49">
                  <c:v>0.39897214800000003</c:v>
                </c:pt>
                <c:pt idx="50">
                  <c:v>0.40798814799999999</c:v>
                </c:pt>
                <c:pt idx="51">
                  <c:v>0.42000196800000006</c:v>
                </c:pt>
                <c:pt idx="53">
                  <c:v>0.42</c:v>
                </c:pt>
                <c:pt idx="54">
                  <c:v>0.42</c:v>
                </c:pt>
                <c:pt idx="55">
                  <c:v>0.42</c:v>
                </c:pt>
                <c:pt idx="56">
                  <c:v>0.42</c:v>
                </c:pt>
                <c:pt idx="57">
                  <c:v>0.42</c:v>
                </c:pt>
                <c:pt idx="58">
                  <c:v>0.42</c:v>
                </c:pt>
                <c:pt idx="59">
                  <c:v>0.42</c:v>
                </c:pt>
                <c:pt idx="60">
                  <c:v>0.42</c:v>
                </c:pt>
                <c:pt idx="61">
                  <c:v>0.42</c:v>
                </c:pt>
                <c:pt idx="62">
                  <c:v>0.42</c:v>
                </c:pt>
                <c:pt idx="63">
                  <c:v>0.42</c:v>
                </c:pt>
                <c:pt idx="64">
                  <c:v>0.42</c:v>
                </c:pt>
                <c:pt idx="65">
                  <c:v>0.42</c:v>
                </c:pt>
                <c:pt idx="66">
                  <c:v>0.42</c:v>
                </c:pt>
                <c:pt idx="68">
                  <c:v>0.45</c:v>
                </c:pt>
                <c:pt idx="69">
                  <c:v>0.45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23104"/>
        <c:axId val="193623680"/>
      </c:scatterChart>
      <c:valAx>
        <c:axId val="193623104"/>
        <c:scaling>
          <c:orientation val="minMax"/>
          <c:max val="31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000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5365842427591299"/>
              <c:y val="0.909615121639206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23680"/>
        <c:crosses val="autoZero"/>
        <c:crossBetween val="midCat"/>
        <c:minorUnit val="10000"/>
      </c:valAx>
      <c:valAx>
        <c:axId val="193623680"/>
        <c:scaling>
          <c:orientation val="minMax"/>
          <c:max val="0.4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%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23104"/>
        <c:crosses val="autoZero"/>
        <c:crossBetween val="midCat"/>
        <c:majorUnit val="5.000000000000001E-2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Grenzsteuersatz (einschließlich Solidaritätszuschlag) </a:t>
            </a:r>
          </a:p>
        </c:rich>
      </c:tx>
      <c:layout>
        <c:manualLayout>
          <c:xMode val="edge"/>
          <c:yMode val="edge"/>
          <c:x val="0.16530625085102285"/>
          <c:y val="3.76712799479452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87903985732079E-2"/>
          <c:y val="0.12671254202107257"/>
          <c:w val="0.85383193973818283"/>
          <c:h val="0.66096000936431365"/>
        </c:manualLayout>
      </c:layout>
      <c:scatterChart>
        <c:scatterStyle val="lineMarker"/>
        <c:varyColors val="0"/>
        <c:ser>
          <c:idx val="0"/>
          <c:order val="0"/>
          <c:tx>
            <c:v/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 2016 Ergänzung (2)'!$B$3:$BS$3</c:f>
              <c:numCache>
                <c:formatCode>#,##0.00</c:formatCode>
                <c:ptCount val="70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4">
                  <c:v>8653</c:v>
                </c:pt>
                <c:pt idx="5">
                  <c:v>8700</c:v>
                </c:pt>
                <c:pt idx="6">
                  <c:v>9000</c:v>
                </c:pt>
                <c:pt idx="7">
                  <c:v>10000</c:v>
                </c:pt>
                <c:pt idx="8">
                  <c:v>11000</c:v>
                </c:pt>
                <c:pt idx="9">
                  <c:v>12000</c:v>
                </c:pt>
                <c:pt idx="10">
                  <c:v>13669</c:v>
                </c:pt>
                <c:pt idx="11">
                  <c:v>13670</c:v>
                </c:pt>
                <c:pt idx="12">
                  <c:v>13674</c:v>
                </c:pt>
                <c:pt idx="13">
                  <c:v>13754</c:v>
                </c:pt>
                <c:pt idx="15">
                  <c:v>13755</c:v>
                </c:pt>
                <c:pt idx="16">
                  <c:v>14000</c:v>
                </c:pt>
                <c:pt idx="17">
                  <c:v>15000</c:v>
                </c:pt>
                <c:pt idx="18">
                  <c:v>15265</c:v>
                </c:pt>
                <c:pt idx="20">
                  <c:v>15266</c:v>
                </c:pt>
                <c:pt idx="21">
                  <c:v>15500</c:v>
                </c:pt>
                <c:pt idx="22">
                  <c:v>16000</c:v>
                </c:pt>
                <c:pt idx="23">
                  <c:v>17000</c:v>
                </c:pt>
                <c:pt idx="24">
                  <c:v>18000</c:v>
                </c:pt>
                <c:pt idx="25">
                  <c:v>19000</c:v>
                </c:pt>
                <c:pt idx="26">
                  <c:v>20000</c:v>
                </c:pt>
                <c:pt idx="27">
                  <c:v>21000</c:v>
                </c:pt>
                <c:pt idx="28">
                  <c:v>22000</c:v>
                </c:pt>
                <c:pt idx="29">
                  <c:v>23000</c:v>
                </c:pt>
                <c:pt idx="30">
                  <c:v>24000</c:v>
                </c:pt>
                <c:pt idx="31">
                  <c:v>25000</c:v>
                </c:pt>
                <c:pt idx="32">
                  <c:v>26000</c:v>
                </c:pt>
                <c:pt idx="33">
                  <c:v>27000</c:v>
                </c:pt>
                <c:pt idx="34">
                  <c:v>28000</c:v>
                </c:pt>
                <c:pt idx="35">
                  <c:v>29000</c:v>
                </c:pt>
                <c:pt idx="36">
                  <c:v>30000</c:v>
                </c:pt>
                <c:pt idx="37">
                  <c:v>31000</c:v>
                </c:pt>
                <c:pt idx="38">
                  <c:v>32000</c:v>
                </c:pt>
                <c:pt idx="39">
                  <c:v>33000</c:v>
                </c:pt>
                <c:pt idx="40">
                  <c:v>34000</c:v>
                </c:pt>
                <c:pt idx="41">
                  <c:v>35000</c:v>
                </c:pt>
                <c:pt idx="42">
                  <c:v>36000</c:v>
                </c:pt>
                <c:pt idx="43">
                  <c:v>37000</c:v>
                </c:pt>
                <c:pt idx="44">
                  <c:v>39000</c:v>
                </c:pt>
                <c:pt idx="45">
                  <c:v>41000</c:v>
                </c:pt>
                <c:pt idx="46">
                  <c:v>43000</c:v>
                </c:pt>
                <c:pt idx="47">
                  <c:v>45000</c:v>
                </c:pt>
                <c:pt idx="48">
                  <c:v>47000</c:v>
                </c:pt>
                <c:pt idx="49">
                  <c:v>49000</c:v>
                </c:pt>
                <c:pt idx="50">
                  <c:v>51000</c:v>
                </c:pt>
                <c:pt idx="51">
                  <c:v>53665</c:v>
                </c:pt>
                <c:pt idx="53">
                  <c:v>53666</c:v>
                </c:pt>
                <c:pt idx="54">
                  <c:v>54000</c:v>
                </c:pt>
                <c:pt idx="55">
                  <c:v>63000</c:v>
                </c:pt>
                <c:pt idx="56">
                  <c:v>73000</c:v>
                </c:pt>
                <c:pt idx="57">
                  <c:v>83000</c:v>
                </c:pt>
                <c:pt idx="58">
                  <c:v>93000</c:v>
                </c:pt>
                <c:pt idx="59">
                  <c:v>103000</c:v>
                </c:pt>
                <c:pt idx="60">
                  <c:v>113000</c:v>
                </c:pt>
                <c:pt idx="61">
                  <c:v>123000</c:v>
                </c:pt>
                <c:pt idx="62">
                  <c:v>133000</c:v>
                </c:pt>
                <c:pt idx="63">
                  <c:v>143000</c:v>
                </c:pt>
                <c:pt idx="64">
                  <c:v>145000</c:v>
                </c:pt>
                <c:pt idx="65">
                  <c:v>150000</c:v>
                </c:pt>
                <c:pt idx="66">
                  <c:v>254446</c:v>
                </c:pt>
                <c:pt idx="68">
                  <c:v>254447</c:v>
                </c:pt>
                <c:pt idx="69">
                  <c:v>400000</c:v>
                </c:pt>
              </c:numCache>
            </c:numRef>
          </c:xVal>
          <c:yVal>
            <c:numRef>
              <c:f>' 2016 Ergänzung (2)'!$B$14:$BS$14</c:f>
              <c:numCache>
                <c:formatCode>0.00%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0.1400198724</c:v>
                </c:pt>
                <c:pt idx="5">
                  <c:v>0.1409538752</c:v>
                </c:pt>
                <c:pt idx="6">
                  <c:v>0.1469155952</c:v>
                </c:pt>
                <c:pt idx="7">
                  <c:v>0.16678799520000001</c:v>
                </c:pt>
                <c:pt idx="8">
                  <c:v>0.1866603952</c:v>
                </c:pt>
                <c:pt idx="9">
                  <c:v>0.20653279520000001</c:v>
                </c:pt>
                <c:pt idx="10">
                  <c:v>0.23969983080000001</c:v>
                </c:pt>
                <c:pt idx="11">
                  <c:v>0.23970450799999998</c:v>
                </c:pt>
                <c:pt idx="12">
                  <c:v>0.23972253999999998</c:v>
                </c:pt>
                <c:pt idx="13">
                  <c:v>0.24008317999999998</c:v>
                </c:pt>
                <c:pt idx="15">
                  <c:v>0.28810522559999996</c:v>
                </c:pt>
                <c:pt idx="16">
                  <c:v>0.28943057759999996</c:v>
                </c:pt>
                <c:pt idx="17">
                  <c:v>0.29484017759999998</c:v>
                </c:pt>
                <c:pt idx="18">
                  <c:v>0.29627372159999998</c:v>
                </c:pt>
                <c:pt idx="20">
                  <c:v>0.26047873618</c:v>
                </c:pt>
                <c:pt idx="21">
                  <c:v>0.26159162613999998</c:v>
                </c:pt>
                <c:pt idx="22">
                  <c:v>0.26396959613999993</c:v>
                </c:pt>
                <c:pt idx="23">
                  <c:v>0.26872553614</c:v>
                </c:pt>
                <c:pt idx="24">
                  <c:v>0.27348147613999996</c:v>
                </c:pt>
                <c:pt idx="25">
                  <c:v>0.27823741613999997</c:v>
                </c:pt>
                <c:pt idx="26">
                  <c:v>0.28299335613999999</c:v>
                </c:pt>
                <c:pt idx="27">
                  <c:v>0.28774929613999994</c:v>
                </c:pt>
                <c:pt idx="28">
                  <c:v>0.29250523613999996</c:v>
                </c:pt>
                <c:pt idx="29">
                  <c:v>0.29726117614000003</c:v>
                </c:pt>
                <c:pt idx="30">
                  <c:v>0.30201711613999999</c:v>
                </c:pt>
                <c:pt idx="31">
                  <c:v>0.30677305614</c:v>
                </c:pt>
                <c:pt idx="32">
                  <c:v>0.31152899614000001</c:v>
                </c:pt>
                <c:pt idx="33">
                  <c:v>0.31628493613999997</c:v>
                </c:pt>
                <c:pt idx="34">
                  <c:v>0.32104087613999999</c:v>
                </c:pt>
                <c:pt idx="35">
                  <c:v>0.32579681613999995</c:v>
                </c:pt>
                <c:pt idx="36">
                  <c:v>0.33055275614000001</c:v>
                </c:pt>
                <c:pt idx="37">
                  <c:v>0.33530869614000003</c:v>
                </c:pt>
                <c:pt idx="38">
                  <c:v>0.34006463613999999</c:v>
                </c:pt>
                <c:pt idx="39">
                  <c:v>0.34482057614</c:v>
                </c:pt>
                <c:pt idx="40">
                  <c:v>0.34957651614000002</c:v>
                </c:pt>
                <c:pt idx="41">
                  <c:v>0.35433245614000003</c:v>
                </c:pt>
                <c:pt idx="42">
                  <c:v>0.35908839614000004</c:v>
                </c:pt>
                <c:pt idx="43">
                  <c:v>0.36384433613999995</c:v>
                </c:pt>
                <c:pt idx="44">
                  <c:v>0.37335621613999997</c:v>
                </c:pt>
                <c:pt idx="45">
                  <c:v>0.38286809613999995</c:v>
                </c:pt>
                <c:pt idx="46">
                  <c:v>0.39237997613999998</c:v>
                </c:pt>
                <c:pt idx="47">
                  <c:v>0.40189185614</c:v>
                </c:pt>
                <c:pt idx="48">
                  <c:v>0.41140373613999998</c:v>
                </c:pt>
                <c:pt idx="49">
                  <c:v>0.42091561614</c:v>
                </c:pt>
                <c:pt idx="50">
                  <c:v>0.43042749613999998</c:v>
                </c:pt>
                <c:pt idx="51">
                  <c:v>0.44310207624000003</c:v>
                </c:pt>
                <c:pt idx="53">
                  <c:v>0.44309999999999994</c:v>
                </c:pt>
                <c:pt idx="54">
                  <c:v>0.44309999999999994</c:v>
                </c:pt>
                <c:pt idx="55">
                  <c:v>0.44309999999999994</c:v>
                </c:pt>
                <c:pt idx="56">
                  <c:v>0.44309999999999994</c:v>
                </c:pt>
                <c:pt idx="57">
                  <c:v>0.44309999999999994</c:v>
                </c:pt>
                <c:pt idx="58">
                  <c:v>0.44309999999999994</c:v>
                </c:pt>
                <c:pt idx="59">
                  <c:v>0.44309999999999994</c:v>
                </c:pt>
                <c:pt idx="60">
                  <c:v>0.44309999999999994</c:v>
                </c:pt>
                <c:pt idx="61">
                  <c:v>0.44309999999999994</c:v>
                </c:pt>
                <c:pt idx="62">
                  <c:v>0.44309999999999994</c:v>
                </c:pt>
                <c:pt idx="63">
                  <c:v>0.44309999999999994</c:v>
                </c:pt>
                <c:pt idx="64">
                  <c:v>0.44309999999999994</c:v>
                </c:pt>
                <c:pt idx="65">
                  <c:v>0.44309999999999994</c:v>
                </c:pt>
                <c:pt idx="66">
                  <c:v>0.44309999999999994</c:v>
                </c:pt>
                <c:pt idx="68">
                  <c:v>0.47475000000000001</c:v>
                </c:pt>
                <c:pt idx="69">
                  <c:v>0.47475000000000001</c:v>
                </c:pt>
              </c:numCache>
            </c:numRef>
          </c:yVal>
          <c:smooth val="0"/>
        </c:ser>
        <c:ser>
          <c:idx val="1"/>
          <c:order val="1"/>
          <c:tx>
            <c:v/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 2016 Ergänzung (2)'!$T$3:$BS$3</c:f>
              <c:numCache>
                <c:formatCode>#,##0.00</c:formatCode>
                <c:ptCount val="52"/>
                <c:pt idx="0">
                  <c:v>15265</c:v>
                </c:pt>
                <c:pt idx="2">
                  <c:v>15266</c:v>
                </c:pt>
                <c:pt idx="3">
                  <c:v>15500</c:v>
                </c:pt>
                <c:pt idx="4">
                  <c:v>16000</c:v>
                </c:pt>
                <c:pt idx="5">
                  <c:v>17000</c:v>
                </c:pt>
                <c:pt idx="6">
                  <c:v>18000</c:v>
                </c:pt>
                <c:pt idx="7">
                  <c:v>19000</c:v>
                </c:pt>
                <c:pt idx="8">
                  <c:v>20000</c:v>
                </c:pt>
                <c:pt idx="9">
                  <c:v>21000</c:v>
                </c:pt>
                <c:pt idx="10">
                  <c:v>22000</c:v>
                </c:pt>
                <c:pt idx="11">
                  <c:v>23000</c:v>
                </c:pt>
                <c:pt idx="12">
                  <c:v>24000</c:v>
                </c:pt>
                <c:pt idx="13">
                  <c:v>25000</c:v>
                </c:pt>
                <c:pt idx="14">
                  <c:v>26000</c:v>
                </c:pt>
                <c:pt idx="15">
                  <c:v>27000</c:v>
                </c:pt>
                <c:pt idx="16">
                  <c:v>28000</c:v>
                </c:pt>
                <c:pt idx="17">
                  <c:v>29000</c:v>
                </c:pt>
                <c:pt idx="18">
                  <c:v>30000</c:v>
                </c:pt>
                <c:pt idx="19">
                  <c:v>31000</c:v>
                </c:pt>
                <c:pt idx="20">
                  <c:v>32000</c:v>
                </c:pt>
                <c:pt idx="21">
                  <c:v>33000</c:v>
                </c:pt>
                <c:pt idx="22">
                  <c:v>34000</c:v>
                </c:pt>
                <c:pt idx="23">
                  <c:v>35000</c:v>
                </c:pt>
                <c:pt idx="24">
                  <c:v>36000</c:v>
                </c:pt>
                <c:pt idx="25">
                  <c:v>37000</c:v>
                </c:pt>
                <c:pt idx="26">
                  <c:v>39000</c:v>
                </c:pt>
                <c:pt idx="27">
                  <c:v>41000</c:v>
                </c:pt>
                <c:pt idx="28">
                  <c:v>43000</c:v>
                </c:pt>
                <c:pt idx="29">
                  <c:v>45000</c:v>
                </c:pt>
                <c:pt idx="30">
                  <c:v>47000</c:v>
                </c:pt>
                <c:pt idx="31">
                  <c:v>49000</c:v>
                </c:pt>
                <c:pt idx="32">
                  <c:v>51000</c:v>
                </c:pt>
                <c:pt idx="33">
                  <c:v>53665</c:v>
                </c:pt>
                <c:pt idx="35">
                  <c:v>53666</c:v>
                </c:pt>
                <c:pt idx="36">
                  <c:v>54000</c:v>
                </c:pt>
                <c:pt idx="37">
                  <c:v>63000</c:v>
                </c:pt>
                <c:pt idx="38">
                  <c:v>73000</c:v>
                </c:pt>
                <c:pt idx="39">
                  <c:v>83000</c:v>
                </c:pt>
                <c:pt idx="40">
                  <c:v>93000</c:v>
                </c:pt>
                <c:pt idx="41">
                  <c:v>103000</c:v>
                </c:pt>
                <c:pt idx="42">
                  <c:v>113000</c:v>
                </c:pt>
                <c:pt idx="43">
                  <c:v>123000</c:v>
                </c:pt>
                <c:pt idx="44">
                  <c:v>133000</c:v>
                </c:pt>
                <c:pt idx="45">
                  <c:v>143000</c:v>
                </c:pt>
                <c:pt idx="46">
                  <c:v>145000</c:v>
                </c:pt>
                <c:pt idx="47">
                  <c:v>150000</c:v>
                </c:pt>
                <c:pt idx="48">
                  <c:v>254446</c:v>
                </c:pt>
                <c:pt idx="50">
                  <c:v>254447</c:v>
                </c:pt>
                <c:pt idx="51">
                  <c:v>400000</c:v>
                </c:pt>
              </c:numCache>
            </c:numRef>
          </c:xVal>
          <c:yVal>
            <c:numRef>
              <c:f>' 2016 Ergänzung (2)'!$T$13:$BS$13</c:f>
              <c:numCache>
                <c:formatCode>0.00%</c:formatCode>
                <c:ptCount val="52"/>
                <c:pt idx="0">
                  <c:v>0.24689476800000001</c:v>
                </c:pt>
                <c:pt idx="2">
                  <c:v>0.246899276</c:v>
                </c:pt>
                <c:pt idx="3">
                  <c:v>0.24795414799999999</c:v>
                </c:pt>
                <c:pt idx="4">
                  <c:v>0.25020814799999996</c:v>
                </c:pt>
                <c:pt idx="5">
                  <c:v>0.25471614800000003</c:v>
                </c:pt>
                <c:pt idx="6">
                  <c:v>0.25922414799999999</c:v>
                </c:pt>
                <c:pt idx="7">
                  <c:v>0.263732148</c:v>
                </c:pt>
                <c:pt idx="8">
                  <c:v>0.26824014800000001</c:v>
                </c:pt>
                <c:pt idx="9">
                  <c:v>0.27274814799999997</c:v>
                </c:pt>
                <c:pt idx="10">
                  <c:v>0.27725614799999998</c:v>
                </c:pt>
                <c:pt idx="11">
                  <c:v>0.28176414800000005</c:v>
                </c:pt>
                <c:pt idx="12">
                  <c:v>0.286272148</c:v>
                </c:pt>
                <c:pt idx="13">
                  <c:v>0.29078014800000002</c:v>
                </c:pt>
                <c:pt idx="14">
                  <c:v>0.29528814800000003</c:v>
                </c:pt>
                <c:pt idx="15">
                  <c:v>0.29979614799999998</c:v>
                </c:pt>
                <c:pt idx="16">
                  <c:v>0.304304148</c:v>
                </c:pt>
                <c:pt idx="17">
                  <c:v>0.30881214799999995</c:v>
                </c:pt>
                <c:pt idx="18">
                  <c:v>0.31332014800000002</c:v>
                </c:pt>
                <c:pt idx="19">
                  <c:v>0.31782814800000003</c:v>
                </c:pt>
                <c:pt idx="20">
                  <c:v>0.32233614799999999</c:v>
                </c:pt>
                <c:pt idx="21">
                  <c:v>0.326844148</c:v>
                </c:pt>
                <c:pt idx="22">
                  <c:v>0.33135214800000001</c:v>
                </c:pt>
                <c:pt idx="23">
                  <c:v>0.33586014800000003</c:v>
                </c:pt>
                <c:pt idx="24">
                  <c:v>0.34036814800000004</c:v>
                </c:pt>
                <c:pt idx="25">
                  <c:v>0.34487614799999999</c:v>
                </c:pt>
                <c:pt idx="26">
                  <c:v>0.35389214800000002</c:v>
                </c:pt>
                <c:pt idx="27">
                  <c:v>0.36290814799999999</c:v>
                </c:pt>
                <c:pt idx="28">
                  <c:v>0.37192414800000001</c:v>
                </c:pt>
                <c:pt idx="29">
                  <c:v>0.38094014800000003</c:v>
                </c:pt>
                <c:pt idx="30">
                  <c:v>0.389956148</c:v>
                </c:pt>
                <c:pt idx="31">
                  <c:v>0.39897214800000003</c:v>
                </c:pt>
                <c:pt idx="32">
                  <c:v>0.40798814799999999</c:v>
                </c:pt>
                <c:pt idx="33">
                  <c:v>0.42000196800000006</c:v>
                </c:pt>
                <c:pt idx="35">
                  <c:v>0.42</c:v>
                </c:pt>
                <c:pt idx="36">
                  <c:v>0.42</c:v>
                </c:pt>
                <c:pt idx="37">
                  <c:v>0.42</c:v>
                </c:pt>
                <c:pt idx="38">
                  <c:v>0.42</c:v>
                </c:pt>
                <c:pt idx="39">
                  <c:v>0.42</c:v>
                </c:pt>
                <c:pt idx="40">
                  <c:v>0.42</c:v>
                </c:pt>
                <c:pt idx="41">
                  <c:v>0.42</c:v>
                </c:pt>
                <c:pt idx="42">
                  <c:v>0.42</c:v>
                </c:pt>
                <c:pt idx="43">
                  <c:v>0.42</c:v>
                </c:pt>
                <c:pt idx="44">
                  <c:v>0.42</c:v>
                </c:pt>
                <c:pt idx="45">
                  <c:v>0.42</c:v>
                </c:pt>
                <c:pt idx="46">
                  <c:v>0.42</c:v>
                </c:pt>
                <c:pt idx="47">
                  <c:v>0.42</c:v>
                </c:pt>
                <c:pt idx="48">
                  <c:v>0.42</c:v>
                </c:pt>
                <c:pt idx="50">
                  <c:v>0.45</c:v>
                </c:pt>
                <c:pt idx="51">
                  <c:v>0.45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dPt>
            <c:idx val="1"/>
            <c:bubble3D val="0"/>
            <c:spPr>
              <a:ln w="19050">
                <a:prstDash val="sysDot"/>
              </a:ln>
            </c:spPr>
          </c:dPt>
          <c:xVal>
            <c:numRef>
              <c:f>' 2016 Ergänzung (2)'!$T$19:$T$20</c:f>
              <c:numCache>
                <c:formatCode>General</c:formatCode>
                <c:ptCount val="2"/>
                <c:pt idx="0">
                  <c:v>13755</c:v>
                </c:pt>
                <c:pt idx="1">
                  <c:v>13755</c:v>
                </c:pt>
              </c:numCache>
            </c:numRef>
          </c:xVal>
          <c:yVal>
            <c:numRef>
              <c:f>' 2016 Ergänzung (2)'!$V$19:$V$20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dPt>
            <c:idx val="1"/>
            <c:bubble3D val="0"/>
            <c:spPr>
              <a:ln w="15875">
                <a:prstDash val="sysDot"/>
              </a:ln>
            </c:spPr>
          </c:dPt>
          <c:xVal>
            <c:numRef>
              <c:f>' 2016 Ergänzung (2)'!$T$22:$T$23</c:f>
              <c:numCache>
                <c:formatCode>General</c:formatCode>
                <c:ptCount val="2"/>
                <c:pt idx="0">
                  <c:v>15265</c:v>
                </c:pt>
                <c:pt idx="1">
                  <c:v>15265</c:v>
                </c:pt>
              </c:numCache>
            </c:numRef>
          </c:xVal>
          <c:yVal>
            <c:numRef>
              <c:f>' 2016 Ergänzung (2)'!$V$22:$V$23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prstDash val="sysDot"/>
            </a:ln>
          </c:spPr>
          <c:marker>
            <c:symbol val="none"/>
          </c:marker>
          <c:xVal>
            <c:numRef>
              <c:f>' 2016 Ergänzung (2)'!$T$30:$T$31</c:f>
              <c:numCache>
                <c:formatCode>General</c:formatCode>
                <c:ptCount val="2"/>
                <c:pt idx="0">
                  <c:v>53665</c:v>
                </c:pt>
                <c:pt idx="1">
                  <c:v>53665</c:v>
                </c:pt>
              </c:numCache>
            </c:numRef>
          </c:xVal>
          <c:yVal>
            <c:numRef>
              <c:f>' 2016 Ergänzung (2)'!$V$30:$V$31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0.48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multiLvlStrRef>
              <c:f>' 2016 Ergänzung (2)'!$L$38:$LS$40</c:f>
              <c:multiLvlStrCache>
                <c:ptCount val="1"/>
                <c:lvl>
                  <c:pt idx="0">
                    <c:v>0</c:v>
                  </c:pt>
                </c:lvl>
                <c:lvl>
                  <c:pt idx="0">
                    <c:v>0</c:v>
                  </c:pt>
                </c:lvl>
                <c:lvl>
                  <c:pt idx="0">
                    <c:v>0</c:v>
                  </c:pt>
                </c:lvl>
              </c:multiLvlStrCache>
            </c:multiLvlStrRef>
          </c:xVal>
          <c:yVal>
            <c:numRef>
              <c:f>' 2016 Ergänzung (2)'!$L$38:$L$40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' 2016 Ergänzung (2)'!$B$3:$BS$3</c:f>
              <c:numCache>
                <c:formatCode>#,##0.00</c:formatCode>
                <c:ptCount val="70"/>
                <c:pt idx="0">
                  <c:v>1</c:v>
                </c:pt>
                <c:pt idx="1">
                  <c:v>5000</c:v>
                </c:pt>
                <c:pt idx="2">
                  <c:v>8652</c:v>
                </c:pt>
                <c:pt idx="4">
                  <c:v>8653</c:v>
                </c:pt>
                <c:pt idx="5">
                  <c:v>8700</c:v>
                </c:pt>
                <c:pt idx="6">
                  <c:v>9000</c:v>
                </c:pt>
                <c:pt idx="7">
                  <c:v>10000</c:v>
                </c:pt>
                <c:pt idx="8">
                  <c:v>11000</c:v>
                </c:pt>
                <c:pt idx="9">
                  <c:v>12000</c:v>
                </c:pt>
                <c:pt idx="10">
                  <c:v>13669</c:v>
                </c:pt>
                <c:pt idx="11">
                  <c:v>13670</c:v>
                </c:pt>
                <c:pt idx="12">
                  <c:v>13674</c:v>
                </c:pt>
                <c:pt idx="13">
                  <c:v>13754</c:v>
                </c:pt>
                <c:pt idx="15">
                  <c:v>13755</c:v>
                </c:pt>
                <c:pt idx="16">
                  <c:v>14000</c:v>
                </c:pt>
                <c:pt idx="17">
                  <c:v>15000</c:v>
                </c:pt>
                <c:pt idx="18">
                  <c:v>15265</c:v>
                </c:pt>
                <c:pt idx="20">
                  <c:v>15266</c:v>
                </c:pt>
                <c:pt idx="21">
                  <c:v>15500</c:v>
                </c:pt>
                <c:pt idx="22">
                  <c:v>16000</c:v>
                </c:pt>
                <c:pt idx="23">
                  <c:v>17000</c:v>
                </c:pt>
                <c:pt idx="24">
                  <c:v>18000</c:v>
                </c:pt>
                <c:pt idx="25">
                  <c:v>19000</c:v>
                </c:pt>
                <c:pt idx="26">
                  <c:v>20000</c:v>
                </c:pt>
                <c:pt idx="27">
                  <c:v>21000</c:v>
                </c:pt>
                <c:pt idx="28">
                  <c:v>22000</c:v>
                </c:pt>
                <c:pt idx="29">
                  <c:v>23000</c:v>
                </c:pt>
                <c:pt idx="30">
                  <c:v>24000</c:v>
                </c:pt>
                <c:pt idx="31">
                  <c:v>25000</c:v>
                </c:pt>
                <c:pt idx="32">
                  <c:v>26000</c:v>
                </c:pt>
                <c:pt idx="33">
                  <c:v>27000</c:v>
                </c:pt>
                <c:pt idx="34">
                  <c:v>28000</c:v>
                </c:pt>
                <c:pt idx="35">
                  <c:v>29000</c:v>
                </c:pt>
                <c:pt idx="36">
                  <c:v>30000</c:v>
                </c:pt>
                <c:pt idx="37">
                  <c:v>31000</c:v>
                </c:pt>
                <c:pt idx="38">
                  <c:v>32000</c:v>
                </c:pt>
                <c:pt idx="39">
                  <c:v>33000</c:v>
                </c:pt>
                <c:pt idx="40">
                  <c:v>34000</c:v>
                </c:pt>
                <c:pt idx="41">
                  <c:v>35000</c:v>
                </c:pt>
                <c:pt idx="42">
                  <c:v>36000</c:v>
                </c:pt>
                <c:pt idx="43">
                  <c:v>37000</c:v>
                </c:pt>
                <c:pt idx="44">
                  <c:v>39000</c:v>
                </c:pt>
                <c:pt idx="45">
                  <c:v>41000</c:v>
                </c:pt>
                <c:pt idx="46">
                  <c:v>43000</c:v>
                </c:pt>
                <c:pt idx="47">
                  <c:v>45000</c:v>
                </c:pt>
                <c:pt idx="48">
                  <c:v>47000</c:v>
                </c:pt>
                <c:pt idx="49">
                  <c:v>49000</c:v>
                </c:pt>
                <c:pt idx="50">
                  <c:v>51000</c:v>
                </c:pt>
                <c:pt idx="51">
                  <c:v>53665</c:v>
                </c:pt>
                <c:pt idx="53">
                  <c:v>53666</c:v>
                </c:pt>
                <c:pt idx="54">
                  <c:v>54000</c:v>
                </c:pt>
                <c:pt idx="55">
                  <c:v>63000</c:v>
                </c:pt>
                <c:pt idx="56">
                  <c:v>73000</c:v>
                </c:pt>
                <c:pt idx="57">
                  <c:v>83000</c:v>
                </c:pt>
                <c:pt idx="58">
                  <c:v>93000</c:v>
                </c:pt>
                <c:pt idx="59">
                  <c:v>103000</c:v>
                </c:pt>
                <c:pt idx="60">
                  <c:v>113000</c:v>
                </c:pt>
                <c:pt idx="61">
                  <c:v>123000</c:v>
                </c:pt>
                <c:pt idx="62">
                  <c:v>133000</c:v>
                </c:pt>
                <c:pt idx="63">
                  <c:v>143000</c:v>
                </c:pt>
                <c:pt idx="64">
                  <c:v>145000</c:v>
                </c:pt>
                <c:pt idx="65">
                  <c:v>150000</c:v>
                </c:pt>
                <c:pt idx="66">
                  <c:v>254446</c:v>
                </c:pt>
                <c:pt idx="68">
                  <c:v>254447</c:v>
                </c:pt>
                <c:pt idx="69">
                  <c:v>400000</c:v>
                </c:pt>
              </c:numCache>
            </c:numRef>
          </c:xVal>
          <c:yVal>
            <c:numRef>
              <c:f>' 2016 Ergänzung (2)'!$L$38:$L$40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51840"/>
        <c:axId val="193652416"/>
      </c:scatterChart>
      <c:valAx>
        <c:axId val="193651840"/>
        <c:scaling>
          <c:orientation val="minMax"/>
          <c:max val="11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000"/>
                  <a:t>zu versteuerndes Einkommen</a:t>
                </a:r>
              </a:p>
            </c:rich>
          </c:tx>
          <c:layout>
            <c:manualLayout>
              <c:xMode val="edge"/>
              <c:yMode val="edge"/>
              <c:x val="0.34897994637969004"/>
              <c:y val="0.8938372118526967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52416"/>
        <c:crosses val="autoZero"/>
        <c:crossBetween val="midCat"/>
        <c:minorUnit val="5000"/>
      </c:valAx>
      <c:valAx>
        <c:axId val="193652416"/>
        <c:scaling>
          <c:orientation val="minMax"/>
          <c:max val="0.4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51840"/>
        <c:crosses val="autoZero"/>
        <c:crossBetween val="midCat"/>
        <c:majorUnit val="5.000000000000001E-2"/>
        <c:min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31</xdr:row>
      <xdr:rowOff>142875</xdr:rowOff>
    </xdr:from>
    <xdr:to>
      <xdr:col>10</xdr:col>
      <xdr:colOff>28575</xdr:colOff>
      <xdr:row>49</xdr:row>
      <xdr:rowOff>76200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53</xdr:row>
      <xdr:rowOff>0</xdr:rowOff>
    </xdr:from>
    <xdr:to>
      <xdr:col>11</xdr:col>
      <xdr:colOff>38100</xdr:colOff>
      <xdr:row>73</xdr:row>
      <xdr:rowOff>104775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55</xdr:col>
      <xdr:colOff>95250</xdr:colOff>
      <xdr:row>27</xdr:row>
      <xdr:rowOff>95250</xdr:rowOff>
    </xdr:from>
    <xdr:to>
      <xdr:col>63</xdr:col>
      <xdr:colOff>95250</xdr:colOff>
      <xdr:row>52</xdr:row>
      <xdr:rowOff>9524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17</xdr:row>
      <xdr:rowOff>104775</xdr:rowOff>
    </xdr:from>
    <xdr:to>
      <xdr:col>9</xdr:col>
      <xdr:colOff>314325</xdr:colOff>
      <xdr:row>32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32</xdr:row>
      <xdr:rowOff>0</xdr:rowOff>
    </xdr:from>
    <xdr:to>
      <xdr:col>9</xdr:col>
      <xdr:colOff>295275</xdr:colOff>
      <xdr:row>49</xdr:row>
      <xdr:rowOff>28575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19050</xdr:colOff>
      <xdr:row>18</xdr:row>
      <xdr:rowOff>9525</xdr:rowOff>
    </xdr:from>
    <xdr:to>
      <xdr:col>16</xdr:col>
      <xdr:colOff>742950</xdr:colOff>
      <xdr:row>38</xdr:row>
      <xdr:rowOff>142875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41</xdr:row>
      <xdr:rowOff>0</xdr:rowOff>
    </xdr:from>
    <xdr:to>
      <xdr:col>18</xdr:col>
      <xdr:colOff>752476</xdr:colOff>
      <xdr:row>61</xdr:row>
      <xdr:rowOff>133350</xdr:rowOff>
    </xdr:to>
    <xdr:graphicFrame macro="">
      <xdr:nvGraphicFramePr>
        <xdr:cNvPr id="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14</xdr:row>
      <xdr:rowOff>47625</xdr:rowOff>
    </xdr:from>
    <xdr:to>
      <xdr:col>10</xdr:col>
      <xdr:colOff>200025</xdr:colOff>
      <xdr:row>40</xdr:row>
      <xdr:rowOff>66675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295275</xdr:colOff>
      <xdr:row>14</xdr:row>
      <xdr:rowOff>85725</xdr:rowOff>
    </xdr:from>
    <xdr:to>
      <xdr:col>17</xdr:col>
      <xdr:colOff>133350</xdr:colOff>
      <xdr:row>35</xdr:row>
      <xdr:rowOff>104775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1</xdr:row>
      <xdr:rowOff>28575</xdr:rowOff>
    </xdr:from>
    <xdr:to>
      <xdr:col>9</xdr:col>
      <xdr:colOff>714375</xdr:colOff>
      <xdr:row>24</xdr:row>
      <xdr:rowOff>19050</xdr:rowOff>
    </xdr:to>
    <xdr:graphicFrame macro="">
      <xdr:nvGraphicFramePr>
        <xdr:cNvPr id="40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7</xdr:row>
      <xdr:rowOff>47625</xdr:rowOff>
    </xdr:from>
    <xdr:to>
      <xdr:col>4</xdr:col>
      <xdr:colOff>9524</xdr:colOff>
      <xdr:row>24</xdr:row>
      <xdr:rowOff>66675</xdr:rowOff>
    </xdr:to>
    <xdr:graphicFrame macro="">
      <xdr:nvGraphicFramePr>
        <xdr:cNvPr id="40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A5" sqref="A5"/>
    </sheetView>
  </sheetViews>
  <sheetFormatPr baseColWidth="10" defaultRowHeight="12.75"/>
  <cols>
    <col min="1" max="1" width="94" customWidth="1"/>
    <col min="2" max="2" width="28.7109375" customWidth="1"/>
  </cols>
  <sheetData>
    <row r="1" spans="1:2" ht="15.75">
      <c r="A1" s="31"/>
      <c r="B1" s="32"/>
    </row>
    <row r="2" spans="1:2" ht="15.75">
      <c r="A2" s="31" t="s">
        <v>50</v>
      </c>
      <c r="B2" s="32"/>
    </row>
    <row r="3" spans="1:2">
      <c r="A3" s="32"/>
      <c r="B3" s="32"/>
    </row>
    <row r="4" spans="1:2">
      <c r="A4" s="33"/>
      <c r="B4" s="32"/>
    </row>
    <row r="5" spans="1:2" ht="23.25">
      <c r="A5" s="34" t="s">
        <v>54</v>
      </c>
      <c r="B5" s="32"/>
    </row>
    <row r="6" spans="1:2">
      <c r="A6" s="35"/>
      <c r="B6" s="32"/>
    </row>
    <row r="7" spans="1:2">
      <c r="A7" s="32"/>
      <c r="B7" s="32"/>
    </row>
    <row r="8" spans="1:2">
      <c r="A8" s="32"/>
      <c r="B8" s="32"/>
    </row>
    <row r="9" spans="1:2">
      <c r="A9" s="36" t="s">
        <v>57</v>
      </c>
      <c r="B9" s="32"/>
    </row>
    <row r="10" spans="1:2">
      <c r="A10" s="36" t="s">
        <v>58</v>
      </c>
      <c r="B10" s="32"/>
    </row>
    <row r="11" spans="1:2">
      <c r="A11" s="36" t="s">
        <v>59</v>
      </c>
      <c r="B11" s="32"/>
    </row>
    <row r="12" spans="1:2">
      <c r="A12" s="37" t="s">
        <v>60</v>
      </c>
      <c r="B12" s="32"/>
    </row>
    <row r="13" spans="1:2">
      <c r="A13" s="32"/>
      <c r="B13" s="32"/>
    </row>
    <row r="14" spans="1:2">
      <c r="A14" s="32"/>
      <c r="B14" s="32"/>
    </row>
    <row r="15" spans="1:2">
      <c r="A15" s="37" t="s">
        <v>51</v>
      </c>
      <c r="B15" s="32"/>
    </row>
    <row r="16" spans="1:2">
      <c r="A16" s="32" t="s">
        <v>52</v>
      </c>
      <c r="B16" s="32"/>
    </row>
    <row r="17" spans="1:2">
      <c r="A17" s="32"/>
      <c r="B17" s="32"/>
    </row>
    <row r="18" spans="1:2">
      <c r="A18" s="32"/>
      <c r="B18" s="32"/>
    </row>
    <row r="19" spans="1:2">
      <c r="A19" s="37" t="s">
        <v>53</v>
      </c>
      <c r="B19" s="32"/>
    </row>
    <row r="20" spans="1:2">
      <c r="A20" s="32"/>
      <c r="B20" s="32"/>
    </row>
    <row r="21" spans="1:2">
      <c r="A21" s="32"/>
      <c r="B21" s="32"/>
    </row>
  </sheetData>
  <phoneticPr fontId="7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3"/>
  <sheetViews>
    <sheetView workbookViewId="0">
      <selection activeCell="C3" sqref="C3"/>
    </sheetView>
  </sheetViews>
  <sheetFormatPr baseColWidth="10" defaultRowHeight="12.75"/>
  <sheetData>
    <row r="1" spans="1:6">
      <c r="A1" s="18" t="s">
        <v>21</v>
      </c>
      <c r="B1" s="18"/>
      <c r="C1" s="18"/>
      <c r="D1" s="18"/>
      <c r="E1" s="18"/>
      <c r="F1" s="18"/>
    </row>
    <row r="2" spans="1:6">
      <c r="A2" s="18"/>
      <c r="B2" s="18"/>
      <c r="C2" s="18"/>
      <c r="D2" s="18"/>
      <c r="E2" s="18"/>
      <c r="F2" s="18"/>
    </row>
    <row r="3" spans="1:6">
      <c r="A3" s="18" t="s">
        <v>22</v>
      </c>
      <c r="B3" s="18"/>
      <c r="C3" s="24">
        <v>0.15</v>
      </c>
      <c r="D3" s="18"/>
      <c r="E3" s="18"/>
      <c r="F3" s="18"/>
    </row>
    <row r="4" spans="1:6">
      <c r="A4" s="18" t="s">
        <v>23</v>
      </c>
      <c r="B4" s="18"/>
      <c r="C4" s="24">
        <v>0.1</v>
      </c>
      <c r="D4" s="18"/>
      <c r="E4" s="18"/>
      <c r="F4" s="18"/>
    </row>
    <row r="5" spans="1:6">
      <c r="A5" s="18"/>
      <c r="B5" s="18"/>
      <c r="C5" s="18"/>
      <c r="D5" s="18"/>
      <c r="E5" s="18"/>
      <c r="F5" s="18"/>
    </row>
    <row r="6" spans="1:6">
      <c r="A6" s="18"/>
      <c r="B6" s="18"/>
      <c r="C6" s="18"/>
      <c r="D6" s="18"/>
      <c r="E6" s="18"/>
      <c r="F6" s="18"/>
    </row>
    <row r="7" spans="1:6">
      <c r="A7" s="18" t="s">
        <v>24</v>
      </c>
      <c r="B7" s="18"/>
      <c r="C7" s="18"/>
      <c r="D7" s="18"/>
      <c r="E7" s="24">
        <v>0.05</v>
      </c>
      <c r="F7" s="18"/>
    </row>
    <row r="8" spans="1:6">
      <c r="A8" s="18" t="s">
        <v>25</v>
      </c>
      <c r="B8" s="25">
        <v>0.25</v>
      </c>
      <c r="C8" s="18" t="s">
        <v>26</v>
      </c>
      <c r="D8" s="26">
        <f>NORMDIST(B8,$C$3,$C$4,TRUE)-NORMDIST(E7,$C$3,$C$4,TRUE)</f>
        <v>0.68268949213708585</v>
      </c>
      <c r="E8" s="18"/>
      <c r="F8" s="18"/>
    </row>
    <row r="9" spans="1:6">
      <c r="A9" s="18"/>
      <c r="B9" s="18"/>
      <c r="C9" s="18"/>
      <c r="D9" s="18"/>
      <c r="E9" s="18"/>
      <c r="F9" s="18"/>
    </row>
    <row r="10" spans="1:6">
      <c r="A10" s="18" t="s">
        <v>27</v>
      </c>
      <c r="B10" s="18"/>
      <c r="C10" s="18"/>
      <c r="D10" s="18"/>
      <c r="E10" s="24">
        <v>0</v>
      </c>
      <c r="F10" s="18" t="s">
        <v>28</v>
      </c>
    </row>
    <row r="11" spans="1:6">
      <c r="A11" s="18" t="s">
        <v>29</v>
      </c>
      <c r="B11" s="27">
        <f>NORMDIST(E10,$C$3,$C$4,TRUE)</f>
        <v>6.6807201268858085E-2</v>
      </c>
      <c r="C11" s="18"/>
      <c r="D11" s="18"/>
      <c r="E11" s="18"/>
      <c r="F11" s="18"/>
    </row>
    <row r="12" spans="1:6">
      <c r="A12" s="18"/>
      <c r="B12" s="18"/>
      <c r="C12" s="18"/>
      <c r="D12" s="18"/>
      <c r="E12" s="18"/>
      <c r="F12" s="18"/>
    </row>
    <row r="13" spans="1:6">
      <c r="A13" s="18"/>
      <c r="B13" s="18"/>
      <c r="C13" s="18"/>
      <c r="D13" s="18"/>
      <c r="E13" s="18"/>
      <c r="F13" s="18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Q39"/>
  <sheetViews>
    <sheetView workbookViewId="0">
      <selection activeCell="B3" sqref="B3"/>
    </sheetView>
  </sheetViews>
  <sheetFormatPr baseColWidth="10" defaultRowHeight="12.75"/>
  <cols>
    <col min="1" max="1" width="31" style="3" customWidth="1"/>
    <col min="2" max="2" width="13.5703125" style="3" customWidth="1"/>
    <col min="3" max="5" width="11.42578125" style="3"/>
    <col min="6" max="6" width="2.28515625" style="3" customWidth="1"/>
    <col min="7" max="16384" width="11.42578125" style="3"/>
  </cols>
  <sheetData>
    <row r="1" spans="1:69">
      <c r="A1" s="1" t="s">
        <v>49</v>
      </c>
      <c r="B1" s="2"/>
      <c r="C1" s="2"/>
      <c r="D1" s="2"/>
      <c r="E1" s="2"/>
      <c r="F1" s="2"/>
      <c r="G1" s="2"/>
      <c r="H1" s="2"/>
      <c r="I1" s="2"/>
      <c r="L1" s="4" t="s">
        <v>0</v>
      </c>
    </row>
    <row r="2" spans="1:69">
      <c r="A2" s="1"/>
      <c r="B2" s="2"/>
      <c r="C2" s="2"/>
      <c r="D2" s="2"/>
      <c r="E2" s="2"/>
      <c r="F2" s="2"/>
      <c r="G2" s="2"/>
      <c r="H2" s="2"/>
      <c r="I2" s="2"/>
    </row>
    <row r="3" spans="1:69">
      <c r="A3" s="5" t="s">
        <v>1</v>
      </c>
      <c r="B3" s="6">
        <f>2*28001.25</f>
        <v>56002.5</v>
      </c>
      <c r="C3" s="6">
        <v>250729.99</v>
      </c>
      <c r="D3" s="6">
        <v>13712</v>
      </c>
      <c r="E3" s="6">
        <v>60000</v>
      </c>
      <c r="F3" s="2"/>
      <c r="G3" s="2"/>
      <c r="H3" s="2"/>
      <c r="I3" s="2"/>
      <c r="L3" s="6">
        <v>0.01</v>
      </c>
      <c r="M3" s="6">
        <v>8652</v>
      </c>
      <c r="N3" s="6">
        <v>8653</v>
      </c>
      <c r="O3" s="6">
        <v>9000</v>
      </c>
      <c r="P3" s="6">
        <v>10000</v>
      </c>
      <c r="Q3" s="6">
        <v>11000</v>
      </c>
      <c r="R3" s="6">
        <v>12000</v>
      </c>
      <c r="S3" s="6">
        <v>13469</v>
      </c>
      <c r="T3" s="6">
        <v>13470</v>
      </c>
      <c r="U3" s="6">
        <v>15000</v>
      </c>
      <c r="V3" s="6">
        <v>17300</v>
      </c>
      <c r="W3" s="6">
        <v>17305</v>
      </c>
      <c r="X3" s="6">
        <v>25000</v>
      </c>
      <c r="Y3" s="6">
        <v>30000</v>
      </c>
      <c r="Z3" s="6">
        <v>35000</v>
      </c>
      <c r="AA3" s="6">
        <v>40000</v>
      </c>
      <c r="AB3" s="6">
        <v>45000</v>
      </c>
      <c r="AC3" s="6">
        <v>50000</v>
      </c>
      <c r="AD3" s="6">
        <v>53664</v>
      </c>
      <c r="AE3" s="6">
        <v>53666</v>
      </c>
      <c r="AF3" s="6">
        <v>55000</v>
      </c>
      <c r="AG3" s="6">
        <v>60000</v>
      </c>
      <c r="AH3" s="6">
        <v>65000</v>
      </c>
      <c r="AI3" s="6">
        <v>70000</v>
      </c>
      <c r="AJ3" s="6">
        <v>75000</v>
      </c>
      <c r="AK3" s="6">
        <v>80000</v>
      </c>
      <c r="AL3" s="6">
        <v>85000</v>
      </c>
      <c r="AM3" s="6">
        <v>90000</v>
      </c>
      <c r="AN3" s="6">
        <v>95000</v>
      </c>
      <c r="AO3" s="6">
        <v>100000</v>
      </c>
      <c r="AP3" s="6">
        <v>105000</v>
      </c>
      <c r="AQ3" s="6">
        <v>110000</v>
      </c>
      <c r="AS3" s="6">
        <v>110000</v>
      </c>
      <c r="AT3" s="6">
        <v>110001</v>
      </c>
      <c r="AU3" s="6">
        <v>110002</v>
      </c>
      <c r="AV3" s="6">
        <v>110003</v>
      </c>
      <c r="AW3" s="6">
        <v>110004</v>
      </c>
      <c r="AX3" s="6">
        <v>110005</v>
      </c>
      <c r="AY3" s="6">
        <v>110006</v>
      </c>
      <c r="AZ3" s="6">
        <v>110007</v>
      </c>
      <c r="BA3" s="6">
        <v>110008</v>
      </c>
      <c r="BB3" s="6">
        <v>110009</v>
      </c>
      <c r="BC3" s="6">
        <v>110010</v>
      </c>
      <c r="BE3" s="6">
        <v>39996</v>
      </c>
      <c r="BF3" s="6">
        <f>BH3-0.011</f>
        <v>39997.989000000001</v>
      </c>
      <c r="BG3" s="6"/>
      <c r="BH3" s="6">
        <v>39998</v>
      </c>
      <c r="BI3" s="6">
        <v>40000.99</v>
      </c>
      <c r="BJ3" s="6"/>
      <c r="BK3" s="6">
        <f>BI3+0.011</f>
        <v>40001.000999999997</v>
      </c>
      <c r="BL3" s="6">
        <f>BH3+3</f>
        <v>40001</v>
      </c>
      <c r="BM3" s="6">
        <v>40002</v>
      </c>
      <c r="BN3" s="6">
        <v>40003.99</v>
      </c>
      <c r="BO3" s="6"/>
      <c r="BP3" s="6">
        <v>40004</v>
      </c>
      <c r="BQ3" s="6">
        <v>40006</v>
      </c>
    </row>
    <row r="4" spans="1:69">
      <c r="A4" s="5" t="s">
        <v>2</v>
      </c>
      <c r="B4" s="7">
        <f t="shared" ref="B4:C4" si="0">INT(B3)</f>
        <v>56002</v>
      </c>
      <c r="C4" s="7">
        <f t="shared" si="0"/>
        <v>250729</v>
      </c>
      <c r="D4" s="7">
        <f t="shared" ref="D4" si="1">INT(D3)</f>
        <v>13712</v>
      </c>
      <c r="E4" s="7">
        <f t="shared" ref="E4" si="2">INT(E3)</f>
        <v>60000</v>
      </c>
      <c r="F4" s="2"/>
      <c r="G4" s="2"/>
      <c r="H4" s="2"/>
      <c r="I4" s="2"/>
      <c r="L4" s="7">
        <f t="shared" ref="L4:N4" si="3">INT(L3)</f>
        <v>0</v>
      </c>
      <c r="M4" s="7">
        <f t="shared" si="3"/>
        <v>8652</v>
      </c>
      <c r="N4" s="7">
        <f t="shared" si="3"/>
        <v>8653</v>
      </c>
      <c r="O4" s="7">
        <f t="shared" ref="O4:AQ4" si="4">INT(O3)</f>
        <v>9000</v>
      </c>
      <c r="P4" s="7">
        <f t="shared" si="4"/>
        <v>10000</v>
      </c>
      <c r="Q4" s="7">
        <f t="shared" si="4"/>
        <v>11000</v>
      </c>
      <c r="R4" s="7">
        <f t="shared" si="4"/>
        <v>12000</v>
      </c>
      <c r="S4" s="7">
        <f t="shared" si="4"/>
        <v>13469</v>
      </c>
      <c r="T4" s="7">
        <f t="shared" si="4"/>
        <v>13470</v>
      </c>
      <c r="U4" s="7">
        <f t="shared" si="4"/>
        <v>15000</v>
      </c>
      <c r="V4" s="7">
        <f t="shared" si="4"/>
        <v>17300</v>
      </c>
      <c r="W4" s="7">
        <f t="shared" si="4"/>
        <v>17305</v>
      </c>
      <c r="X4" s="7">
        <f t="shared" si="4"/>
        <v>25000</v>
      </c>
      <c r="Y4" s="7">
        <f t="shared" si="4"/>
        <v>30000</v>
      </c>
      <c r="Z4" s="7">
        <f t="shared" si="4"/>
        <v>35000</v>
      </c>
      <c r="AA4" s="7">
        <f t="shared" si="4"/>
        <v>40000</v>
      </c>
      <c r="AB4" s="7">
        <f t="shared" si="4"/>
        <v>45000</v>
      </c>
      <c r="AC4" s="7">
        <f t="shared" si="4"/>
        <v>50000</v>
      </c>
      <c r="AD4" s="7">
        <f t="shared" si="4"/>
        <v>53664</v>
      </c>
      <c r="AE4" s="7">
        <f t="shared" si="4"/>
        <v>53666</v>
      </c>
      <c r="AF4" s="7">
        <f t="shared" si="4"/>
        <v>55000</v>
      </c>
      <c r="AG4" s="7">
        <f t="shared" si="4"/>
        <v>60000</v>
      </c>
      <c r="AH4" s="7">
        <f t="shared" si="4"/>
        <v>65000</v>
      </c>
      <c r="AI4" s="7">
        <f t="shared" si="4"/>
        <v>70000</v>
      </c>
      <c r="AJ4" s="7">
        <f t="shared" si="4"/>
        <v>75000</v>
      </c>
      <c r="AK4" s="7">
        <f t="shared" si="4"/>
        <v>80000</v>
      </c>
      <c r="AL4" s="7">
        <f t="shared" si="4"/>
        <v>85000</v>
      </c>
      <c r="AM4" s="7">
        <f t="shared" si="4"/>
        <v>90000</v>
      </c>
      <c r="AN4" s="7">
        <f t="shared" si="4"/>
        <v>95000</v>
      </c>
      <c r="AO4" s="7">
        <f t="shared" si="4"/>
        <v>100000</v>
      </c>
      <c r="AP4" s="7">
        <f t="shared" si="4"/>
        <v>105000</v>
      </c>
      <c r="AQ4" s="7">
        <f t="shared" si="4"/>
        <v>110000</v>
      </c>
      <c r="AS4" s="7">
        <f t="shared" ref="AS4:BC4" si="5">INT(AS3)</f>
        <v>110000</v>
      </c>
      <c r="AT4" s="7">
        <f t="shared" si="5"/>
        <v>110001</v>
      </c>
      <c r="AU4" s="7">
        <f t="shared" si="5"/>
        <v>110002</v>
      </c>
      <c r="AV4" s="7">
        <f t="shared" si="5"/>
        <v>110003</v>
      </c>
      <c r="AW4" s="7">
        <f t="shared" si="5"/>
        <v>110004</v>
      </c>
      <c r="AX4" s="7">
        <f t="shared" si="5"/>
        <v>110005</v>
      </c>
      <c r="AY4" s="7">
        <f t="shared" si="5"/>
        <v>110006</v>
      </c>
      <c r="AZ4" s="7">
        <f t="shared" si="5"/>
        <v>110007</v>
      </c>
      <c r="BA4" s="7">
        <f t="shared" si="5"/>
        <v>110008</v>
      </c>
      <c r="BB4" s="7">
        <f t="shared" si="5"/>
        <v>110009</v>
      </c>
      <c r="BC4" s="7">
        <f t="shared" si="5"/>
        <v>110010</v>
      </c>
      <c r="BE4" s="7">
        <f t="shared" ref="BE4:BQ4" si="6">INT(BE3)</f>
        <v>39996</v>
      </c>
      <c r="BF4" s="7">
        <f t="shared" si="6"/>
        <v>39997</v>
      </c>
      <c r="BG4" s="7"/>
      <c r="BH4" s="7">
        <f t="shared" si="6"/>
        <v>39998</v>
      </c>
      <c r="BI4" s="7">
        <f t="shared" si="6"/>
        <v>40000</v>
      </c>
      <c r="BJ4" s="7"/>
      <c r="BK4" s="7">
        <f t="shared" si="6"/>
        <v>40001</v>
      </c>
      <c r="BL4" s="7">
        <f t="shared" si="6"/>
        <v>40001</v>
      </c>
      <c r="BM4" s="7">
        <f t="shared" si="6"/>
        <v>40002</v>
      </c>
      <c r="BN4" s="7">
        <f t="shared" si="6"/>
        <v>40003</v>
      </c>
      <c r="BO4" s="7"/>
      <c r="BP4" s="7">
        <f t="shared" si="6"/>
        <v>40004</v>
      </c>
      <c r="BQ4" s="7">
        <f t="shared" si="6"/>
        <v>40006</v>
      </c>
    </row>
    <row r="5" spans="1:69">
      <c r="A5" s="5" t="s">
        <v>3</v>
      </c>
      <c r="B5" s="8">
        <f t="shared" ref="B5" si="7">MAX((B4-8652)/10000,0)</f>
        <v>4.7350000000000003</v>
      </c>
      <c r="C5" s="8">
        <f t="shared" ref="C5:E5" si="8">MAX((C4-8652)/10000,0)</f>
        <v>24.207699999999999</v>
      </c>
      <c r="D5" s="8">
        <f t="shared" si="8"/>
        <v>0.50600000000000001</v>
      </c>
      <c r="E5" s="8">
        <f t="shared" si="8"/>
        <v>5.1348000000000003</v>
      </c>
      <c r="F5" s="2"/>
      <c r="G5" s="2"/>
      <c r="H5" s="2"/>
      <c r="I5" s="2"/>
      <c r="L5" s="8">
        <f t="shared" ref="L5:N5" si="9">MAX((L4-8652)/10000,0)</f>
        <v>0</v>
      </c>
      <c r="M5" s="8">
        <f t="shared" si="9"/>
        <v>0</v>
      </c>
      <c r="N5" s="8">
        <f t="shared" si="9"/>
        <v>1E-4</v>
      </c>
      <c r="O5" s="8">
        <f t="shared" ref="O5:AQ5" si="10">MAX((O4-8652)/10000,0)</f>
        <v>3.4799999999999998E-2</v>
      </c>
      <c r="P5" s="8">
        <f t="shared" si="10"/>
        <v>0.1348</v>
      </c>
      <c r="Q5" s="8">
        <f t="shared" si="10"/>
        <v>0.23480000000000001</v>
      </c>
      <c r="R5" s="8">
        <f t="shared" si="10"/>
        <v>0.33479999999999999</v>
      </c>
      <c r="S5" s="8">
        <f t="shared" si="10"/>
        <v>0.48170000000000002</v>
      </c>
      <c r="T5" s="8">
        <f t="shared" si="10"/>
        <v>0.48180000000000001</v>
      </c>
      <c r="U5" s="8">
        <f t="shared" si="10"/>
        <v>0.63480000000000003</v>
      </c>
      <c r="V5" s="8">
        <f t="shared" si="10"/>
        <v>0.86480000000000001</v>
      </c>
      <c r="W5" s="8">
        <f t="shared" si="10"/>
        <v>0.86529999999999996</v>
      </c>
      <c r="X5" s="8">
        <f t="shared" si="10"/>
        <v>1.6348</v>
      </c>
      <c r="Y5" s="8">
        <f t="shared" si="10"/>
        <v>2.1347999999999998</v>
      </c>
      <c r="Z5" s="8">
        <f t="shared" si="10"/>
        <v>2.6347999999999998</v>
      </c>
      <c r="AA5" s="8">
        <f t="shared" si="10"/>
        <v>3.1347999999999998</v>
      </c>
      <c r="AB5" s="8">
        <f t="shared" si="10"/>
        <v>3.6347999999999998</v>
      </c>
      <c r="AC5" s="8">
        <f t="shared" si="10"/>
        <v>4.1348000000000003</v>
      </c>
      <c r="AD5" s="8">
        <f t="shared" si="10"/>
        <v>4.5011999999999999</v>
      </c>
      <c r="AE5" s="8">
        <f t="shared" si="10"/>
        <v>4.5014000000000003</v>
      </c>
      <c r="AF5" s="8">
        <f t="shared" si="10"/>
        <v>4.6348000000000003</v>
      </c>
      <c r="AG5" s="8">
        <f t="shared" si="10"/>
        <v>5.1348000000000003</v>
      </c>
      <c r="AH5" s="8">
        <f t="shared" si="10"/>
        <v>5.6348000000000003</v>
      </c>
      <c r="AI5" s="8">
        <f t="shared" si="10"/>
        <v>6.1348000000000003</v>
      </c>
      <c r="AJ5" s="8">
        <f t="shared" si="10"/>
        <v>6.6348000000000003</v>
      </c>
      <c r="AK5" s="8">
        <f t="shared" si="10"/>
        <v>7.1348000000000003</v>
      </c>
      <c r="AL5" s="8">
        <f t="shared" si="10"/>
        <v>7.6348000000000003</v>
      </c>
      <c r="AM5" s="8">
        <f t="shared" si="10"/>
        <v>8.1348000000000003</v>
      </c>
      <c r="AN5" s="8">
        <f t="shared" si="10"/>
        <v>8.6348000000000003</v>
      </c>
      <c r="AO5" s="8">
        <f t="shared" si="10"/>
        <v>9.1348000000000003</v>
      </c>
      <c r="AP5" s="8">
        <f t="shared" si="10"/>
        <v>9.6348000000000003</v>
      </c>
      <c r="AQ5" s="8">
        <f t="shared" si="10"/>
        <v>10.1348</v>
      </c>
      <c r="AS5" s="8">
        <f t="shared" ref="AS5:BC5" si="11">MAX((AS4-8652)/10000,0)</f>
        <v>10.1348</v>
      </c>
      <c r="AT5" s="8">
        <f t="shared" si="11"/>
        <v>10.1349</v>
      </c>
      <c r="AU5" s="8">
        <f t="shared" si="11"/>
        <v>10.135</v>
      </c>
      <c r="AV5" s="8">
        <f t="shared" si="11"/>
        <v>10.1351</v>
      </c>
      <c r="AW5" s="8">
        <f t="shared" si="11"/>
        <v>10.135199999999999</v>
      </c>
      <c r="AX5" s="8">
        <f t="shared" si="11"/>
        <v>10.135300000000001</v>
      </c>
      <c r="AY5" s="8">
        <f t="shared" si="11"/>
        <v>10.135400000000001</v>
      </c>
      <c r="AZ5" s="8">
        <f t="shared" si="11"/>
        <v>10.1355</v>
      </c>
      <c r="BA5" s="8">
        <f t="shared" si="11"/>
        <v>10.1356</v>
      </c>
      <c r="BB5" s="8">
        <f t="shared" si="11"/>
        <v>10.1357</v>
      </c>
      <c r="BC5" s="8">
        <f t="shared" si="11"/>
        <v>10.1358</v>
      </c>
      <c r="BE5" s="8">
        <f t="shared" ref="BE5:BQ5" si="12">MAX((BE4-8652)/10000,0)</f>
        <v>3.1343999999999999</v>
      </c>
      <c r="BF5" s="8">
        <f t="shared" si="12"/>
        <v>3.1345000000000001</v>
      </c>
      <c r="BG5" s="8"/>
      <c r="BH5" s="8">
        <f t="shared" si="12"/>
        <v>3.1345999999999998</v>
      </c>
      <c r="BI5" s="8">
        <f t="shared" si="12"/>
        <v>3.1347999999999998</v>
      </c>
      <c r="BJ5" s="8"/>
      <c r="BK5" s="8">
        <f t="shared" si="12"/>
        <v>3.1349</v>
      </c>
      <c r="BL5" s="8">
        <f t="shared" si="12"/>
        <v>3.1349</v>
      </c>
      <c r="BM5" s="8">
        <f t="shared" si="12"/>
        <v>3.1349999999999998</v>
      </c>
      <c r="BN5" s="8">
        <f t="shared" si="12"/>
        <v>3.1351</v>
      </c>
      <c r="BO5" s="8"/>
      <c r="BP5" s="8">
        <f t="shared" si="12"/>
        <v>3.1352000000000002</v>
      </c>
      <c r="BQ5" s="8">
        <f t="shared" si="12"/>
        <v>3.1354000000000002</v>
      </c>
    </row>
    <row r="6" spans="1:69">
      <c r="A6" s="5" t="s">
        <v>4</v>
      </c>
      <c r="B6" s="8">
        <f>MAX((B4-13669)/10000,0)</f>
        <v>4.2332999999999998</v>
      </c>
      <c r="C6" s="8">
        <f t="shared" ref="C6:E6" si="13">MAX((C4-13669)/10000,0)</f>
        <v>23.706</v>
      </c>
      <c r="D6" s="8">
        <f t="shared" si="13"/>
        <v>4.3E-3</v>
      </c>
      <c r="E6" s="8">
        <f t="shared" si="13"/>
        <v>4.6330999999999998</v>
      </c>
      <c r="F6" s="2"/>
      <c r="G6" s="9" t="s">
        <v>5</v>
      </c>
      <c r="H6" s="2"/>
      <c r="I6" s="2"/>
      <c r="L6" s="8">
        <f>MAX((L4-13669)/10000,0)</f>
        <v>0</v>
      </c>
      <c r="M6" s="8">
        <f t="shared" ref="M6:N6" si="14">MAX((M4-13669)/10000,0)</f>
        <v>0</v>
      </c>
      <c r="N6" s="8">
        <f t="shared" si="14"/>
        <v>0</v>
      </c>
      <c r="O6" s="8">
        <f>MAX((O4-13669)/10000,0)</f>
        <v>0</v>
      </c>
      <c r="P6" s="8">
        <f t="shared" ref="P6:AQ6" si="15">MAX((P4-13669)/10000,0)</f>
        <v>0</v>
      </c>
      <c r="Q6" s="8">
        <f t="shared" si="15"/>
        <v>0</v>
      </c>
      <c r="R6" s="8">
        <f t="shared" si="15"/>
        <v>0</v>
      </c>
      <c r="S6" s="8">
        <f t="shared" si="15"/>
        <v>0</v>
      </c>
      <c r="T6" s="8">
        <f t="shared" si="15"/>
        <v>0</v>
      </c>
      <c r="U6" s="8">
        <f t="shared" si="15"/>
        <v>0.1331</v>
      </c>
      <c r="V6" s="8">
        <f t="shared" si="15"/>
        <v>0.36309999999999998</v>
      </c>
      <c r="W6" s="8">
        <f t="shared" si="15"/>
        <v>0.36359999999999998</v>
      </c>
      <c r="X6" s="8">
        <f t="shared" si="15"/>
        <v>1.1331</v>
      </c>
      <c r="Y6" s="8">
        <f t="shared" si="15"/>
        <v>1.6331</v>
      </c>
      <c r="Z6" s="8">
        <f t="shared" si="15"/>
        <v>2.1331000000000002</v>
      </c>
      <c r="AA6" s="8">
        <f t="shared" si="15"/>
        <v>2.6331000000000002</v>
      </c>
      <c r="AB6" s="8">
        <f t="shared" si="15"/>
        <v>3.1331000000000002</v>
      </c>
      <c r="AC6" s="8">
        <f t="shared" si="15"/>
        <v>3.6331000000000002</v>
      </c>
      <c r="AD6" s="8">
        <f t="shared" si="15"/>
        <v>3.9994999999999998</v>
      </c>
      <c r="AE6" s="8">
        <f t="shared" si="15"/>
        <v>3.9996999999999998</v>
      </c>
      <c r="AF6" s="8">
        <f t="shared" si="15"/>
        <v>4.1330999999999998</v>
      </c>
      <c r="AG6" s="8">
        <f t="shared" si="15"/>
        <v>4.6330999999999998</v>
      </c>
      <c r="AH6" s="8">
        <f t="shared" si="15"/>
        <v>5.1330999999999998</v>
      </c>
      <c r="AI6" s="8">
        <f t="shared" si="15"/>
        <v>5.6330999999999998</v>
      </c>
      <c r="AJ6" s="8">
        <f t="shared" si="15"/>
        <v>6.1330999999999998</v>
      </c>
      <c r="AK6" s="8">
        <f t="shared" si="15"/>
        <v>6.6330999999999998</v>
      </c>
      <c r="AL6" s="8">
        <f t="shared" si="15"/>
        <v>7.1330999999999998</v>
      </c>
      <c r="AM6" s="8">
        <f t="shared" si="15"/>
        <v>7.6330999999999998</v>
      </c>
      <c r="AN6" s="8">
        <f t="shared" si="15"/>
        <v>8.1331000000000007</v>
      </c>
      <c r="AO6" s="8">
        <f t="shared" si="15"/>
        <v>8.6331000000000007</v>
      </c>
      <c r="AP6" s="8">
        <f t="shared" si="15"/>
        <v>9.1331000000000007</v>
      </c>
      <c r="AQ6" s="8">
        <f t="shared" si="15"/>
        <v>9.6331000000000007</v>
      </c>
      <c r="AS6" s="8">
        <f t="shared" ref="AS6:BC6" si="16">MAX((AS4-13669)/10000,0)</f>
        <v>9.6331000000000007</v>
      </c>
      <c r="AT6" s="8">
        <f t="shared" si="16"/>
        <v>9.6332000000000004</v>
      </c>
      <c r="AU6" s="8">
        <f t="shared" si="16"/>
        <v>9.6333000000000002</v>
      </c>
      <c r="AV6" s="8">
        <f t="shared" si="16"/>
        <v>9.6334</v>
      </c>
      <c r="AW6" s="8">
        <f t="shared" si="16"/>
        <v>9.6334999999999997</v>
      </c>
      <c r="AX6" s="8">
        <f t="shared" si="16"/>
        <v>9.6335999999999995</v>
      </c>
      <c r="AY6" s="8">
        <f t="shared" si="16"/>
        <v>9.6336999999999993</v>
      </c>
      <c r="AZ6" s="8">
        <f t="shared" si="16"/>
        <v>9.6338000000000008</v>
      </c>
      <c r="BA6" s="8">
        <f t="shared" si="16"/>
        <v>9.6339000000000006</v>
      </c>
      <c r="BB6" s="8">
        <f t="shared" si="16"/>
        <v>9.6340000000000003</v>
      </c>
      <c r="BC6" s="8">
        <f t="shared" si="16"/>
        <v>9.6341000000000001</v>
      </c>
      <c r="BE6" s="8">
        <f t="shared" ref="BE6:BQ6" si="17">MAX((BE4-13669)/10000,0)</f>
        <v>2.6326999999999998</v>
      </c>
      <c r="BF6" s="8">
        <f t="shared" si="17"/>
        <v>2.6328</v>
      </c>
      <c r="BG6" s="8"/>
      <c r="BH6" s="8">
        <f t="shared" si="17"/>
        <v>2.6328999999999998</v>
      </c>
      <c r="BI6" s="8">
        <f t="shared" si="17"/>
        <v>2.6331000000000002</v>
      </c>
      <c r="BJ6" s="8"/>
      <c r="BK6" s="8">
        <f t="shared" si="17"/>
        <v>2.6332</v>
      </c>
      <c r="BL6" s="8">
        <f t="shared" si="17"/>
        <v>2.6332</v>
      </c>
      <c r="BM6" s="8">
        <f t="shared" si="17"/>
        <v>2.6333000000000002</v>
      </c>
      <c r="BN6" s="8">
        <f t="shared" si="17"/>
        <v>2.6334</v>
      </c>
      <c r="BO6" s="8"/>
      <c r="BP6" s="8">
        <f t="shared" si="17"/>
        <v>2.6335000000000002</v>
      </c>
      <c r="BQ6" s="8">
        <f t="shared" si="17"/>
        <v>2.6337000000000002</v>
      </c>
    </row>
    <row r="7" spans="1:69" ht="24" customHeight="1">
      <c r="A7" s="10" t="s">
        <v>6</v>
      </c>
      <c r="B7" s="7">
        <f>INT(IF(B4&lt;=8652,0,IF(B4&lt;=13669,(993.62*B5+1400)*B5,IF(B4&lt;=53665,(225.4*B6+2397)*B6+952.48,IF(B4&lt;=254446,0.42*B4-8394.14,0.45*B4-16027.52)))))</f>
        <v>15126</v>
      </c>
      <c r="C7" s="7">
        <f t="shared" ref="C7:E7" si="18">INT(IF(C4&lt;=8652,0,IF(C4&lt;=13669,(993.62*C5+1400)*C5,IF(C4&lt;=53665,(225.4*C6+2397)*C6+952.48,IF(C4&lt;=254446,0.42*C4-8394.14,0.45*C4-16027.52)))))</f>
        <v>96912</v>
      </c>
      <c r="D7" s="7">
        <f t="shared" si="18"/>
        <v>962</v>
      </c>
      <c r="E7" s="7">
        <f t="shared" si="18"/>
        <v>16805</v>
      </c>
      <c r="F7" s="2"/>
      <c r="G7" s="11" t="s">
        <v>7</v>
      </c>
      <c r="H7" s="6">
        <v>15126</v>
      </c>
      <c r="I7" s="2"/>
      <c r="L7" s="7">
        <f>INT(IF(L4&lt;=8652,0,IF(L4&lt;=13669,(993.62*L5+1400)*L5,IF(L4&lt;=53665,(225.4*L6+2397)*L6+952.48,IF(L4&lt;=254446,0.42*L4-8394.14,0.45*L4-16027.52)))))</f>
        <v>0</v>
      </c>
      <c r="M7" s="7">
        <f t="shared" ref="M7:N7" si="19">INT(IF(M4&lt;=8652,0,IF(M4&lt;=13669,(993.62*M5+1400)*M5,IF(M4&lt;=53665,(225.4*M6+2397)*M6+952.48,IF(M4&lt;=254446,0.42*M4-8394.14,0.45*M4-16027.52)))))</f>
        <v>0</v>
      </c>
      <c r="N7" s="7">
        <f t="shared" si="19"/>
        <v>0</v>
      </c>
      <c r="O7" s="7">
        <f>INT(IF(O4&lt;=8652,0,IF(O4&lt;=13669,(993.62*O5+1400)*O5,IF(O4&lt;=53665,(225.4*O6+2397)*O6+952.48,IF(O4&lt;=254446,0.42*O4-8394.14,0.45*O4-16027.52)))))</f>
        <v>49</v>
      </c>
      <c r="P7" s="7">
        <f t="shared" ref="P7:AS7" si="20">INT(IF(P4&lt;=8652,0,IF(P4&lt;=13669,(993.62*P5+1400)*P5,IF(P4&lt;=53665,(225.4*P6+2397)*P6+952.48,IF(P4&lt;=254446,0.42*P4-8394.14,0.45*P4-16027.52)))))</f>
        <v>206</v>
      </c>
      <c r="Q7" s="7">
        <f t="shared" si="20"/>
        <v>383</v>
      </c>
      <c r="R7" s="7">
        <f t="shared" si="20"/>
        <v>580</v>
      </c>
      <c r="S7" s="7">
        <f t="shared" si="20"/>
        <v>904</v>
      </c>
      <c r="T7" s="7">
        <f t="shared" si="20"/>
        <v>905</v>
      </c>
      <c r="U7" s="7">
        <f t="shared" si="20"/>
        <v>1275</v>
      </c>
      <c r="V7" s="7">
        <f t="shared" si="20"/>
        <v>1852</v>
      </c>
      <c r="W7" s="7">
        <f t="shared" si="20"/>
        <v>1853</v>
      </c>
      <c r="X7" s="7">
        <f t="shared" si="20"/>
        <v>3957</v>
      </c>
      <c r="Y7" s="7">
        <f t="shared" si="20"/>
        <v>5468</v>
      </c>
      <c r="Z7" s="7">
        <f t="shared" si="20"/>
        <v>7091</v>
      </c>
      <c r="AA7" s="7">
        <f t="shared" si="20"/>
        <v>8826</v>
      </c>
      <c r="AB7" s="7">
        <f t="shared" si="20"/>
        <v>10675</v>
      </c>
      <c r="AC7" s="7">
        <f t="shared" si="20"/>
        <v>12636</v>
      </c>
      <c r="AD7" s="7">
        <f t="shared" si="20"/>
        <v>14144</v>
      </c>
      <c r="AE7" s="7">
        <f t="shared" si="20"/>
        <v>14145</v>
      </c>
      <c r="AF7" s="7">
        <f t="shared" si="20"/>
        <v>14705</v>
      </c>
      <c r="AG7" s="7">
        <f t="shared" si="20"/>
        <v>16805</v>
      </c>
      <c r="AH7" s="7">
        <f t="shared" si="20"/>
        <v>18905</v>
      </c>
      <c r="AI7" s="7">
        <f t="shared" si="20"/>
        <v>21005</v>
      </c>
      <c r="AJ7" s="7">
        <f t="shared" si="20"/>
        <v>23105</v>
      </c>
      <c r="AK7" s="7">
        <f t="shared" si="20"/>
        <v>25205</v>
      </c>
      <c r="AL7" s="7">
        <f t="shared" si="20"/>
        <v>27305</v>
      </c>
      <c r="AM7" s="7">
        <f t="shared" si="20"/>
        <v>29405</v>
      </c>
      <c r="AN7" s="7">
        <f t="shared" si="20"/>
        <v>31505</v>
      </c>
      <c r="AO7" s="7">
        <f t="shared" si="20"/>
        <v>33605</v>
      </c>
      <c r="AP7" s="7">
        <f t="shared" si="20"/>
        <v>35705</v>
      </c>
      <c r="AQ7" s="7">
        <f t="shared" si="20"/>
        <v>37805</v>
      </c>
      <c r="AS7" s="7">
        <f t="shared" si="20"/>
        <v>37805</v>
      </c>
      <c r="AT7" s="7">
        <f t="shared" ref="AT7" si="21">INT(IF(AT4&lt;=8652,0,IF(AT4&lt;=13669,(993.62*AT5+1400)*AT5,IF(AT4&lt;=53665,(225.4*AT6+2397)*AT6+952.48,IF(AT4&lt;=254446,0.42*AT4-8394.14,0.45*AT4-16027.52)))))</f>
        <v>37806</v>
      </c>
      <c r="AU7" s="7">
        <f t="shared" ref="AU7" si="22">INT(IF(AU4&lt;=8652,0,IF(AU4&lt;=13669,(993.62*AU5+1400)*AU5,IF(AU4&lt;=53665,(225.4*AU6+2397)*AU6+952.48,IF(AU4&lt;=254446,0.42*AU4-8394.14,0.45*AU4-16027.52)))))</f>
        <v>37806</v>
      </c>
      <c r="AV7" s="7">
        <f t="shared" ref="AV7" si="23">INT(IF(AV4&lt;=8652,0,IF(AV4&lt;=13669,(993.62*AV5+1400)*AV5,IF(AV4&lt;=53665,(225.4*AV6+2397)*AV6+952.48,IF(AV4&lt;=254446,0.42*AV4-8394.14,0.45*AV4-16027.52)))))</f>
        <v>37807</v>
      </c>
      <c r="AW7" s="7">
        <f t="shared" ref="AW7" si="24">INT(IF(AW4&lt;=8652,0,IF(AW4&lt;=13669,(993.62*AW5+1400)*AW5,IF(AW4&lt;=53665,(225.4*AW6+2397)*AW6+952.48,IF(AW4&lt;=254446,0.42*AW4-8394.14,0.45*AW4-16027.52)))))</f>
        <v>37807</v>
      </c>
      <c r="AX7" s="7">
        <f t="shared" ref="AX7" si="25">INT(IF(AX4&lt;=8652,0,IF(AX4&lt;=13669,(993.62*AX5+1400)*AX5,IF(AX4&lt;=53665,(225.4*AX6+2397)*AX6+952.48,IF(AX4&lt;=254446,0.42*AX4-8394.14,0.45*AX4-16027.52)))))</f>
        <v>37807</v>
      </c>
      <c r="AY7" s="7">
        <f t="shared" ref="AY7" si="26">INT(IF(AY4&lt;=8652,0,IF(AY4&lt;=13669,(993.62*AY5+1400)*AY5,IF(AY4&lt;=53665,(225.4*AY6+2397)*AY6+952.48,IF(AY4&lt;=254446,0.42*AY4-8394.14,0.45*AY4-16027.52)))))</f>
        <v>37808</v>
      </c>
      <c r="AZ7" s="7">
        <f t="shared" ref="AZ7" si="27">INT(IF(AZ4&lt;=8652,0,IF(AZ4&lt;=13669,(993.62*AZ5+1400)*AZ5,IF(AZ4&lt;=53665,(225.4*AZ6+2397)*AZ6+952.48,IF(AZ4&lt;=254446,0.42*AZ4-8394.14,0.45*AZ4-16027.52)))))</f>
        <v>37808</v>
      </c>
      <c r="BA7" s="7">
        <f t="shared" ref="BA7" si="28">INT(IF(BA4&lt;=8652,0,IF(BA4&lt;=13669,(993.62*BA5+1400)*BA5,IF(BA4&lt;=53665,(225.4*BA6+2397)*BA6+952.48,IF(BA4&lt;=254446,0.42*BA4-8394.14,0.45*BA4-16027.52)))))</f>
        <v>37809</v>
      </c>
      <c r="BB7" s="7">
        <f t="shared" ref="BB7" si="29">INT(IF(BB4&lt;=8652,0,IF(BB4&lt;=13669,(993.62*BB5+1400)*BB5,IF(BB4&lt;=53665,(225.4*BB6+2397)*BB6+952.48,IF(BB4&lt;=254446,0.42*BB4-8394.14,0.45*BB4-16027.52)))))</f>
        <v>37809</v>
      </c>
      <c r="BC7" s="7">
        <f t="shared" ref="BC7" si="30">INT(IF(BC4&lt;=8652,0,IF(BC4&lt;=13669,(993.62*BC5+1400)*BC5,IF(BC4&lt;=53665,(225.4*BC6+2397)*BC6+952.48,IF(BC4&lt;=254446,0.42*BC4-8394.14,0.45*BC4-16027.52)))))</f>
        <v>37810</v>
      </c>
      <c r="BE7" s="7">
        <f t="shared" ref="BE7:BQ7" si="31">INT(IF(BE4&lt;=8652,0,IF(BE4&lt;=13669,(993.62*BE5+1400)*BE5,IF(BE4&lt;=53665,(225.4*BE6+2397)*BE6+952.48,IF(BE4&lt;=254446,0.42*BE4-8394.14,0.45*BE4-16027.52)))))</f>
        <v>8825</v>
      </c>
      <c r="BF7" s="7">
        <f t="shared" si="31"/>
        <v>8825</v>
      </c>
      <c r="BG7" s="7"/>
      <c r="BH7" s="7">
        <f t="shared" si="31"/>
        <v>8826</v>
      </c>
      <c r="BI7" s="7">
        <f t="shared" si="31"/>
        <v>8826</v>
      </c>
      <c r="BJ7" s="7"/>
      <c r="BK7" s="7">
        <f t="shared" si="31"/>
        <v>8827</v>
      </c>
      <c r="BL7" s="7">
        <f t="shared" si="31"/>
        <v>8827</v>
      </c>
      <c r="BM7" s="7">
        <f t="shared" si="31"/>
        <v>8827</v>
      </c>
      <c r="BN7" s="7">
        <f t="shared" si="31"/>
        <v>8827</v>
      </c>
      <c r="BO7" s="7"/>
      <c r="BP7" s="7">
        <f t="shared" si="31"/>
        <v>8828</v>
      </c>
      <c r="BQ7" s="7">
        <f t="shared" si="31"/>
        <v>8828</v>
      </c>
    </row>
    <row r="8" spans="1:69" ht="12.75" customHeight="1">
      <c r="A8" s="10" t="s">
        <v>8</v>
      </c>
      <c r="B8" s="7">
        <f t="shared" ref="B8:C8" si="32">ROUNDDOWN(IF(B7&lt;=972.5,0,MIN(5.5%*B7,0.2*(MAX(B7-972,0)))),2)</f>
        <v>831.93</v>
      </c>
      <c r="C8" s="7">
        <f t="shared" si="32"/>
        <v>5330.16</v>
      </c>
      <c r="D8" s="7">
        <f t="shared" ref="D8" si="33">ROUNDDOWN(IF(D7&lt;=972.5,0,MIN(5.5%*D7,0.2*(MAX(D7-972,0)))),2)</f>
        <v>0</v>
      </c>
      <c r="E8" s="7">
        <f t="shared" ref="E8" si="34">ROUNDDOWN(IF(E7&lt;=972.5,0,MIN(5.5%*E7,0.2*(MAX(E7-972,0)))),2)</f>
        <v>924.27</v>
      </c>
      <c r="F8" s="2"/>
      <c r="G8" s="11" t="s">
        <v>9</v>
      </c>
      <c r="H8" s="7">
        <f>ROUNDDOWN(IF(H7&lt;=972.5,0,MIN(5.5%*H7,0.2*(MAX(H7-972,0)))),2)</f>
        <v>831.93</v>
      </c>
      <c r="I8" s="2"/>
      <c r="L8" s="7">
        <f t="shared" ref="L8:N8" si="35">ROUNDDOWN(IF(L7&lt;=972.5,0,MIN(5.5%*L7,0.2*(MAX(L7-972,0)))),2)</f>
        <v>0</v>
      </c>
      <c r="M8" s="7">
        <f t="shared" si="35"/>
        <v>0</v>
      </c>
      <c r="N8" s="7">
        <f t="shared" si="35"/>
        <v>0</v>
      </c>
      <c r="O8" s="7">
        <f t="shared" ref="O8:AQ8" si="36">ROUNDDOWN(IF(O7&lt;=972.5,0,MIN(5.5%*O7,0.2*(MAX(O7-972,0)))),2)</f>
        <v>0</v>
      </c>
      <c r="P8" s="7">
        <f t="shared" si="36"/>
        <v>0</v>
      </c>
      <c r="Q8" s="7">
        <f t="shared" si="36"/>
        <v>0</v>
      </c>
      <c r="R8" s="7">
        <f t="shared" si="36"/>
        <v>0</v>
      </c>
      <c r="S8" s="7">
        <f t="shared" si="36"/>
        <v>0</v>
      </c>
      <c r="T8" s="7">
        <f t="shared" si="36"/>
        <v>0</v>
      </c>
      <c r="U8" s="7">
        <f t="shared" si="36"/>
        <v>60.6</v>
      </c>
      <c r="V8" s="7">
        <f t="shared" si="36"/>
        <v>101.86</v>
      </c>
      <c r="W8" s="7">
        <f t="shared" si="36"/>
        <v>101.91</v>
      </c>
      <c r="X8" s="7">
        <f t="shared" si="36"/>
        <v>217.63</v>
      </c>
      <c r="Y8" s="7">
        <f t="shared" si="36"/>
        <v>300.74</v>
      </c>
      <c r="Z8" s="7">
        <f t="shared" si="36"/>
        <v>390</v>
      </c>
      <c r="AA8" s="7">
        <f t="shared" si="36"/>
        <v>485.43</v>
      </c>
      <c r="AB8" s="7">
        <f t="shared" si="36"/>
        <v>587.12</v>
      </c>
      <c r="AC8" s="7">
        <f t="shared" si="36"/>
        <v>694.98</v>
      </c>
      <c r="AD8" s="7">
        <f t="shared" si="36"/>
        <v>777.92</v>
      </c>
      <c r="AE8" s="7">
        <f t="shared" si="36"/>
        <v>777.97</v>
      </c>
      <c r="AF8" s="7">
        <f t="shared" si="36"/>
        <v>808.77</v>
      </c>
      <c r="AG8" s="7">
        <f t="shared" si="36"/>
        <v>924.27</v>
      </c>
      <c r="AH8" s="7">
        <f t="shared" si="36"/>
        <v>1039.77</v>
      </c>
      <c r="AI8" s="7">
        <f t="shared" si="36"/>
        <v>1155.27</v>
      </c>
      <c r="AJ8" s="7">
        <f t="shared" si="36"/>
        <v>1270.77</v>
      </c>
      <c r="AK8" s="7">
        <f t="shared" si="36"/>
        <v>1386.27</v>
      </c>
      <c r="AL8" s="7">
        <f t="shared" si="36"/>
        <v>1501.77</v>
      </c>
      <c r="AM8" s="7">
        <f t="shared" si="36"/>
        <v>1617.27</v>
      </c>
      <c r="AN8" s="7">
        <f t="shared" si="36"/>
        <v>1732.77</v>
      </c>
      <c r="AO8" s="7">
        <f t="shared" si="36"/>
        <v>1848.27</v>
      </c>
      <c r="AP8" s="7">
        <f t="shared" si="36"/>
        <v>1963.77</v>
      </c>
      <c r="AQ8" s="7">
        <f t="shared" si="36"/>
        <v>2079.27</v>
      </c>
      <c r="AS8" s="7">
        <f t="shared" ref="AS8:BC8" si="37">ROUNDDOWN(IF(AS7&lt;=972.5,0,MIN(5.5%*AS7,0.2*(MAX(AS7-972,0)))),2)</f>
        <v>2079.27</v>
      </c>
      <c r="AT8" s="7">
        <f t="shared" si="37"/>
        <v>2079.33</v>
      </c>
      <c r="AU8" s="7">
        <f t="shared" si="37"/>
        <v>2079.33</v>
      </c>
      <c r="AV8" s="7">
        <f t="shared" si="37"/>
        <v>2079.38</v>
      </c>
      <c r="AW8" s="7">
        <f t="shared" si="37"/>
        <v>2079.38</v>
      </c>
      <c r="AX8" s="7">
        <f t="shared" si="37"/>
        <v>2079.38</v>
      </c>
      <c r="AY8" s="7">
        <f t="shared" si="37"/>
        <v>2079.44</v>
      </c>
      <c r="AZ8" s="7">
        <f t="shared" si="37"/>
        <v>2079.44</v>
      </c>
      <c r="BA8" s="7">
        <f t="shared" si="37"/>
        <v>2079.4899999999998</v>
      </c>
      <c r="BB8" s="7">
        <f t="shared" si="37"/>
        <v>2079.4899999999998</v>
      </c>
      <c r="BC8" s="7">
        <f t="shared" si="37"/>
        <v>2079.5500000000002</v>
      </c>
      <c r="BE8" s="7">
        <f t="shared" ref="BE8:BQ8" si="38">ROUNDDOWN(IF(BE7&lt;=972.5,0,MIN(5.5%*BE7,0.2*(MAX(BE7-972,0)))),2)</f>
        <v>485.37</v>
      </c>
      <c r="BF8" s="7">
        <f t="shared" si="38"/>
        <v>485.37</v>
      </c>
      <c r="BG8" s="7"/>
      <c r="BH8" s="7">
        <f t="shared" si="38"/>
        <v>485.43</v>
      </c>
      <c r="BI8" s="7">
        <f t="shared" si="38"/>
        <v>485.43</v>
      </c>
      <c r="BJ8" s="7"/>
      <c r="BK8" s="7">
        <f t="shared" si="38"/>
        <v>485.48</v>
      </c>
      <c r="BL8" s="7">
        <f t="shared" si="38"/>
        <v>485.48</v>
      </c>
      <c r="BM8" s="7">
        <f t="shared" si="38"/>
        <v>485.48</v>
      </c>
      <c r="BN8" s="7">
        <f t="shared" si="38"/>
        <v>485.48</v>
      </c>
      <c r="BO8" s="7"/>
      <c r="BP8" s="7">
        <f t="shared" si="38"/>
        <v>485.54</v>
      </c>
      <c r="BQ8" s="7">
        <f t="shared" si="38"/>
        <v>485.54</v>
      </c>
    </row>
    <row r="9" spans="1:69" ht="12.75" customHeight="1">
      <c r="A9" s="10"/>
      <c r="B9" s="7"/>
      <c r="C9" s="7"/>
      <c r="D9" s="7"/>
      <c r="E9" s="7"/>
      <c r="F9" s="2"/>
      <c r="G9" s="38"/>
      <c r="H9" s="39"/>
      <c r="I9" s="2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</row>
    <row r="10" spans="1:69">
      <c r="A10" s="5" t="s">
        <v>10</v>
      </c>
      <c r="B10" s="7">
        <f>B3-B7-B8</f>
        <v>40044.57</v>
      </c>
      <c r="C10" s="7">
        <f>C3-C7-C8</f>
        <v>148487.82999999999</v>
      </c>
      <c r="D10" s="7">
        <f>D3-D7-D8</f>
        <v>12750</v>
      </c>
      <c r="E10" s="7">
        <f>E3-E7-E8</f>
        <v>42270.73</v>
      </c>
      <c r="F10" s="2"/>
      <c r="G10" s="2"/>
      <c r="H10" s="2"/>
      <c r="I10" s="2"/>
      <c r="L10" s="7">
        <f>L3-L7-L8</f>
        <v>0.01</v>
      </c>
      <c r="M10" s="7">
        <f t="shared" ref="M10:N10" si="39">M3-M7-M8</f>
        <v>8652</v>
      </c>
      <c r="N10" s="7">
        <f t="shared" si="39"/>
        <v>8653</v>
      </c>
      <c r="O10" s="7">
        <f>O3-O7-O8</f>
        <v>8951</v>
      </c>
      <c r="P10" s="7">
        <f t="shared" ref="P10:AS10" si="40">P3-P7-P8</f>
        <v>9794</v>
      </c>
      <c r="Q10" s="7">
        <f t="shared" si="40"/>
        <v>10617</v>
      </c>
      <c r="R10" s="7">
        <f t="shared" si="40"/>
        <v>11420</v>
      </c>
      <c r="S10" s="7">
        <f t="shared" si="40"/>
        <v>12565</v>
      </c>
      <c r="T10" s="7">
        <f t="shared" si="40"/>
        <v>12565</v>
      </c>
      <c r="U10" s="7">
        <f t="shared" si="40"/>
        <v>13664.4</v>
      </c>
      <c r="V10" s="7">
        <f t="shared" si="40"/>
        <v>15346.14</v>
      </c>
      <c r="W10" s="7">
        <f t="shared" si="40"/>
        <v>15350.09</v>
      </c>
      <c r="X10" s="7">
        <f t="shared" si="40"/>
        <v>20825.37</v>
      </c>
      <c r="Y10" s="7">
        <f t="shared" si="40"/>
        <v>24231.26</v>
      </c>
      <c r="Z10" s="7">
        <f t="shared" si="40"/>
        <v>27519</v>
      </c>
      <c r="AA10" s="7">
        <f t="shared" si="40"/>
        <v>30688.57</v>
      </c>
      <c r="AB10" s="7">
        <f t="shared" si="40"/>
        <v>33737.879999999997</v>
      </c>
      <c r="AC10" s="7">
        <f t="shared" si="40"/>
        <v>36669.019999999997</v>
      </c>
      <c r="AD10" s="7">
        <f t="shared" si="40"/>
        <v>38742.080000000002</v>
      </c>
      <c r="AE10" s="7">
        <f t="shared" si="40"/>
        <v>38743.03</v>
      </c>
      <c r="AF10" s="7">
        <f t="shared" si="40"/>
        <v>39486.230000000003</v>
      </c>
      <c r="AG10" s="7">
        <f t="shared" si="40"/>
        <v>42270.73</v>
      </c>
      <c r="AH10" s="7">
        <f t="shared" si="40"/>
        <v>45055.23</v>
      </c>
      <c r="AI10" s="7">
        <f t="shared" si="40"/>
        <v>47839.73</v>
      </c>
      <c r="AJ10" s="7">
        <f t="shared" si="40"/>
        <v>50624.23</v>
      </c>
      <c r="AK10" s="7">
        <f t="shared" si="40"/>
        <v>53408.73</v>
      </c>
      <c r="AL10" s="7">
        <f t="shared" si="40"/>
        <v>56193.23</v>
      </c>
      <c r="AM10" s="7">
        <f t="shared" si="40"/>
        <v>58977.73</v>
      </c>
      <c r="AN10" s="7">
        <f t="shared" si="40"/>
        <v>61762.23</v>
      </c>
      <c r="AO10" s="7">
        <f t="shared" si="40"/>
        <v>64546.73</v>
      </c>
      <c r="AP10" s="7">
        <f t="shared" si="40"/>
        <v>67331.23</v>
      </c>
      <c r="AQ10" s="7">
        <f t="shared" si="40"/>
        <v>70115.73</v>
      </c>
      <c r="AS10" s="7">
        <f t="shared" si="40"/>
        <v>70115.73</v>
      </c>
      <c r="AT10" s="7">
        <f t="shared" ref="AT10" si="41">AT3-AT7-AT8</f>
        <v>70115.67</v>
      </c>
      <c r="AU10" s="7">
        <f t="shared" ref="AU10" si="42">AU3-AU7-AU8</f>
        <v>70116.67</v>
      </c>
      <c r="AV10" s="7">
        <f t="shared" ref="AV10" si="43">AV3-AV7-AV8</f>
        <v>70116.62</v>
      </c>
      <c r="AW10" s="7">
        <f t="shared" ref="AW10" si="44">AW3-AW7-AW8</f>
        <v>70117.62</v>
      </c>
      <c r="AX10" s="7">
        <f t="shared" ref="AX10" si="45">AX3-AX7-AX8</f>
        <v>70118.62</v>
      </c>
      <c r="AY10" s="7">
        <f t="shared" ref="AY10" si="46">AY3-AY7-AY8</f>
        <v>70118.559999999998</v>
      </c>
      <c r="AZ10" s="7">
        <f t="shared" ref="AZ10" si="47">AZ3-AZ7-AZ8</f>
        <v>70119.56</v>
      </c>
      <c r="BA10" s="7">
        <f t="shared" ref="BA10" si="48">BA3-BA7-BA8</f>
        <v>70119.509999999995</v>
      </c>
      <c r="BB10" s="7">
        <f t="shared" ref="BB10" si="49">BB3-BB7-BB8</f>
        <v>70120.509999999995</v>
      </c>
      <c r="BC10" s="7">
        <f t="shared" ref="BC10" si="50">BC3-BC7-BC8</f>
        <v>70120.45</v>
      </c>
      <c r="BE10" s="7">
        <f t="shared" ref="BE10:BQ10" si="51">BE3-BE7-BE8</f>
        <v>30685.63</v>
      </c>
      <c r="BF10" s="7">
        <f t="shared" si="51"/>
        <v>30687.619000000002</v>
      </c>
      <c r="BG10" s="7"/>
      <c r="BH10" s="7">
        <f t="shared" si="51"/>
        <v>30686.57</v>
      </c>
      <c r="BI10" s="7">
        <f t="shared" si="51"/>
        <v>30689.559999999998</v>
      </c>
      <c r="BJ10" s="7"/>
      <c r="BK10" s="7">
        <f t="shared" si="51"/>
        <v>30688.520999999997</v>
      </c>
      <c r="BL10" s="7">
        <f t="shared" si="51"/>
        <v>30688.52</v>
      </c>
      <c r="BM10" s="7">
        <f t="shared" si="51"/>
        <v>30689.52</v>
      </c>
      <c r="BN10" s="7">
        <f t="shared" si="51"/>
        <v>30691.51</v>
      </c>
      <c r="BO10" s="7"/>
      <c r="BP10" s="7">
        <f t="shared" si="51"/>
        <v>30690.46</v>
      </c>
      <c r="BQ10" s="7">
        <f t="shared" si="51"/>
        <v>30692.46</v>
      </c>
    </row>
    <row r="11" spans="1:69" ht="21.75" customHeight="1">
      <c r="A11" s="1" t="str">
        <f>A25</f>
        <v>DSt und GSt beziehen sich nur auf die Einkommensteuer (ohne Solidaritätszuschlag)</v>
      </c>
      <c r="B11" s="2"/>
      <c r="C11" s="2"/>
      <c r="D11" s="2"/>
      <c r="E11" s="2"/>
      <c r="F11" s="2"/>
      <c r="G11" s="2"/>
      <c r="H11" s="2"/>
      <c r="I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</row>
    <row r="12" spans="1:69">
      <c r="A12" s="12" t="s">
        <v>38</v>
      </c>
      <c r="B12" s="13">
        <f>B7/B3</f>
        <v>0.27009508504084639</v>
      </c>
      <c r="C12" s="13">
        <f>C7/C3</f>
        <v>0.38651937887446175</v>
      </c>
      <c r="D12" s="13">
        <f>D7/D3</f>
        <v>7.0157526254375727E-2</v>
      </c>
      <c r="E12" s="13">
        <f>E7/E3</f>
        <v>0.28008333333333335</v>
      </c>
      <c r="F12" s="2"/>
      <c r="G12" s="2"/>
      <c r="H12" s="2"/>
      <c r="I12" s="2"/>
      <c r="L12" s="13">
        <f>L7/L3</f>
        <v>0</v>
      </c>
      <c r="M12" s="13">
        <f t="shared" ref="M12:N12" si="52">M7/M3</f>
        <v>0</v>
      </c>
      <c r="N12" s="13">
        <f t="shared" si="52"/>
        <v>0</v>
      </c>
      <c r="O12" s="13">
        <f>O7/O3</f>
        <v>5.4444444444444445E-3</v>
      </c>
      <c r="P12" s="13">
        <f t="shared" ref="P12:AQ12" si="53">P7/P3</f>
        <v>2.06E-2</v>
      </c>
      <c r="Q12" s="13">
        <f t="shared" si="53"/>
        <v>3.4818181818181818E-2</v>
      </c>
      <c r="R12" s="13">
        <f t="shared" si="53"/>
        <v>4.8333333333333332E-2</v>
      </c>
      <c r="S12" s="13">
        <f t="shared" si="53"/>
        <v>6.7117083673620903E-2</v>
      </c>
      <c r="T12" s="13">
        <f t="shared" si="53"/>
        <v>6.7186340014847815E-2</v>
      </c>
      <c r="U12" s="13">
        <f t="shared" si="53"/>
        <v>8.5000000000000006E-2</v>
      </c>
      <c r="V12" s="13">
        <f t="shared" si="53"/>
        <v>0.10705202312138729</v>
      </c>
      <c r="W12" s="13">
        <f t="shared" si="53"/>
        <v>0.10707887893672349</v>
      </c>
      <c r="X12" s="13">
        <f t="shared" si="53"/>
        <v>0.15828</v>
      </c>
      <c r="Y12" s="13">
        <f t="shared" si="53"/>
        <v>0.18226666666666666</v>
      </c>
      <c r="Z12" s="13">
        <f t="shared" si="53"/>
        <v>0.2026</v>
      </c>
      <c r="AA12" s="13">
        <f t="shared" si="53"/>
        <v>0.22065000000000001</v>
      </c>
      <c r="AB12" s="13">
        <f t="shared" si="53"/>
        <v>0.23722222222222222</v>
      </c>
      <c r="AC12" s="13">
        <f t="shared" si="53"/>
        <v>0.25272</v>
      </c>
      <c r="AD12" s="13">
        <f t="shared" si="53"/>
        <v>0.26356589147286824</v>
      </c>
      <c r="AE12" s="13">
        <f t="shared" si="53"/>
        <v>0.26357470279133904</v>
      </c>
      <c r="AF12" s="13">
        <f t="shared" si="53"/>
        <v>0.26736363636363636</v>
      </c>
      <c r="AG12" s="13">
        <f t="shared" si="53"/>
        <v>0.28008333333333335</v>
      </c>
      <c r="AH12" s="13">
        <f t="shared" si="53"/>
        <v>0.29084615384615387</v>
      </c>
      <c r="AI12" s="13">
        <f t="shared" si="53"/>
        <v>0.30007142857142854</v>
      </c>
      <c r="AJ12" s="13">
        <f t="shared" si="53"/>
        <v>0.30806666666666666</v>
      </c>
      <c r="AK12" s="13">
        <f t="shared" si="53"/>
        <v>0.31506250000000002</v>
      </c>
      <c r="AL12" s="13">
        <f t="shared" si="53"/>
        <v>0.32123529411764706</v>
      </c>
      <c r="AM12" s="13">
        <f t="shared" si="53"/>
        <v>0.32672222222222225</v>
      </c>
      <c r="AN12" s="13">
        <f t="shared" si="53"/>
        <v>0.33163157894736844</v>
      </c>
      <c r="AO12" s="13">
        <f t="shared" si="53"/>
        <v>0.33605000000000002</v>
      </c>
      <c r="AP12" s="13">
        <f t="shared" si="53"/>
        <v>0.34004761904761904</v>
      </c>
      <c r="AQ12" s="13">
        <f t="shared" si="53"/>
        <v>0.3436818181818182</v>
      </c>
      <c r="AS12" s="13">
        <f t="shared" ref="AS12:BC12" si="54">AS7/AS3</f>
        <v>0.3436818181818182</v>
      </c>
      <c r="AT12" s="13">
        <f t="shared" si="54"/>
        <v>0.34368778465650313</v>
      </c>
      <c r="AU12" s="13">
        <f t="shared" si="54"/>
        <v>0.34368466027890404</v>
      </c>
      <c r="AV12" s="13">
        <f t="shared" si="54"/>
        <v>0.34369062661927402</v>
      </c>
      <c r="AW12" s="13">
        <f t="shared" si="54"/>
        <v>0.34368750227264461</v>
      </c>
      <c r="AX12" s="13">
        <f t="shared" si="54"/>
        <v>0.34368437798281898</v>
      </c>
      <c r="AY12" s="13">
        <f t="shared" si="54"/>
        <v>0.34369034416304567</v>
      </c>
      <c r="AZ12" s="13">
        <f t="shared" si="54"/>
        <v>0.34368721990418793</v>
      </c>
      <c r="BA12" s="13">
        <f t="shared" si="54"/>
        <v>0.34369318595011272</v>
      </c>
      <c r="BB12" s="13">
        <f t="shared" si="54"/>
        <v>0.34369006172222272</v>
      </c>
      <c r="BC12" s="13">
        <f t="shared" si="54"/>
        <v>0.34369602763385149</v>
      </c>
      <c r="BE12" s="13">
        <f t="shared" ref="BE12:BQ12" si="55">BE7/BE3</f>
        <v>0.22064706470647064</v>
      </c>
      <c r="BF12" s="13">
        <f t="shared" si="55"/>
        <v>0.22063609247954941</v>
      </c>
      <c r="BG12" s="13"/>
      <c r="BH12" s="13">
        <f t="shared" si="55"/>
        <v>0.22066103305165258</v>
      </c>
      <c r="BI12" s="13">
        <f t="shared" si="55"/>
        <v>0.22064453904765857</v>
      </c>
      <c r="BJ12" s="13"/>
      <c r="BK12" s="13">
        <f t="shared" si="55"/>
        <v>0.22066947774631943</v>
      </c>
      <c r="BL12" s="13">
        <f t="shared" si="55"/>
        <v>0.22066948326291844</v>
      </c>
      <c r="BM12" s="13">
        <f t="shared" si="55"/>
        <v>0.22066396680165992</v>
      </c>
      <c r="BN12" s="13">
        <f t="shared" si="55"/>
        <v>0.22065298986426105</v>
      </c>
      <c r="BO12" s="13"/>
      <c r="BP12" s="13">
        <f t="shared" si="55"/>
        <v>0.22067793220677931</v>
      </c>
      <c r="BQ12" s="13">
        <f t="shared" si="55"/>
        <v>0.22066689996500524</v>
      </c>
    </row>
    <row r="13" spans="1:69">
      <c r="A13" s="12" t="s">
        <v>39</v>
      </c>
      <c r="B13" s="13">
        <f>IF(B3&lt;=8652,0,IF(B3&lt;=13669,(2*993.62*B5+1400)/10000,IF(B3&lt;=53665,((2*225.4*B6+2397)/10000),IF(B3&lt;=254446,0.42,0.45))))</f>
        <v>0.42</v>
      </c>
      <c r="C13" s="13">
        <f t="shared" ref="C13:E13" si="56">IF(C3&lt;=8652,0,IF(C3&lt;=13669,(2*993.62*C5+1400)/10000,IF(C3&lt;=53665,((2*225.4*C6+2397)/10000),IF(C3&lt;=254446,0.42,0.45))))</f>
        <v>0.42</v>
      </c>
      <c r="D13" s="13">
        <f t="shared" si="56"/>
        <v>0.23989384399999999</v>
      </c>
      <c r="E13" s="13">
        <f t="shared" si="56"/>
        <v>0.42</v>
      </c>
      <c r="F13" s="2"/>
      <c r="G13" s="2"/>
      <c r="H13" s="2"/>
      <c r="I13" s="2"/>
      <c r="L13" s="13">
        <f>IF(L3&lt;=8652,0,IF(L3&lt;=13669,(2*993.62*L5+1400)/10000,IF(L3&lt;=53665,((2*225.4*L6+2397)/10000),IF(L3&lt;=254446,0.42,0.45))))</f>
        <v>0</v>
      </c>
      <c r="M13" s="13">
        <f t="shared" ref="M13:N13" si="57">IF(M3&lt;=8652,0,IF(M3&lt;=13669,(2*993.62*M5+1400)/10000,IF(M3&lt;=53665,((2*225.4*M6+2397)/10000),IF(M3&lt;=254446,0.42,0.45))))</f>
        <v>0</v>
      </c>
      <c r="N13" s="13">
        <f t="shared" si="57"/>
        <v>0.1400198724</v>
      </c>
      <c r="O13" s="13">
        <f>IF(O3&lt;=8652,0,IF(O3&lt;=13669,(2*993.62*O5+1400)/10000,IF(O3&lt;=53665,((2*225.4*O6+2397)/10000),IF(O3&lt;=254446,0.42,0.45))))</f>
        <v>0.1469155952</v>
      </c>
      <c r="P13" s="13">
        <f t="shared" ref="P13:AQ13" si="58">IF(P3&lt;=8652,0,IF(P3&lt;=13669,(2*993.62*P5+1400)/10000,IF(P3&lt;=53665,((2*225.4*P6+2397)/10000),IF(P3&lt;=254446,0.42,0.45))))</f>
        <v>0.16678799520000001</v>
      </c>
      <c r="Q13" s="13">
        <f t="shared" si="58"/>
        <v>0.1866603952</v>
      </c>
      <c r="R13" s="13">
        <f t="shared" si="58"/>
        <v>0.20653279520000001</v>
      </c>
      <c r="S13" s="13">
        <f t="shared" si="58"/>
        <v>0.23572535079999998</v>
      </c>
      <c r="T13" s="13">
        <f t="shared" si="58"/>
        <v>0.23574522320000002</v>
      </c>
      <c r="U13" s="13">
        <f t="shared" si="58"/>
        <v>0.24570014799999998</v>
      </c>
      <c r="V13" s="13">
        <f t="shared" si="58"/>
        <v>0.25606854800000001</v>
      </c>
      <c r="W13" s="13">
        <f t="shared" si="58"/>
        <v>0.25609108799999997</v>
      </c>
      <c r="X13" s="13">
        <f t="shared" si="58"/>
        <v>0.29078014800000002</v>
      </c>
      <c r="Y13" s="13">
        <f t="shared" si="58"/>
        <v>0.31332014800000002</v>
      </c>
      <c r="Z13" s="13">
        <f t="shared" si="58"/>
        <v>0.33586014800000003</v>
      </c>
      <c r="AA13" s="13">
        <f t="shared" si="58"/>
        <v>0.35840014799999997</v>
      </c>
      <c r="AB13" s="13">
        <f t="shared" si="58"/>
        <v>0.38094014800000003</v>
      </c>
      <c r="AC13" s="13">
        <f t="shared" si="58"/>
        <v>0.40348014799999998</v>
      </c>
      <c r="AD13" s="13">
        <f t="shared" si="58"/>
        <v>0.41999745999999993</v>
      </c>
      <c r="AE13" s="13">
        <f t="shared" si="58"/>
        <v>0.42</v>
      </c>
      <c r="AF13" s="13">
        <f t="shared" si="58"/>
        <v>0.42</v>
      </c>
      <c r="AG13" s="13">
        <f t="shared" si="58"/>
        <v>0.42</v>
      </c>
      <c r="AH13" s="13">
        <f t="shared" si="58"/>
        <v>0.42</v>
      </c>
      <c r="AI13" s="13">
        <f t="shared" si="58"/>
        <v>0.42</v>
      </c>
      <c r="AJ13" s="13">
        <f t="shared" si="58"/>
        <v>0.42</v>
      </c>
      <c r="AK13" s="13">
        <f t="shared" si="58"/>
        <v>0.42</v>
      </c>
      <c r="AL13" s="13">
        <f t="shared" si="58"/>
        <v>0.42</v>
      </c>
      <c r="AM13" s="13">
        <f t="shared" si="58"/>
        <v>0.42</v>
      </c>
      <c r="AN13" s="13">
        <f t="shared" si="58"/>
        <v>0.42</v>
      </c>
      <c r="AO13" s="13">
        <f t="shared" si="58"/>
        <v>0.42</v>
      </c>
      <c r="AP13" s="13">
        <f t="shared" si="58"/>
        <v>0.42</v>
      </c>
      <c r="AQ13" s="13">
        <f t="shared" si="58"/>
        <v>0.42</v>
      </c>
      <c r="AS13" s="13">
        <f t="shared" ref="AS13:BC13" si="59">IF(AS3&lt;=8652,0,IF(AS3&lt;=13669,(2*993.62*AS5+1400)/10000,IF(AS3&lt;=53665,((2*225.4*AS6+2397)/10000),IF(AS3&lt;=254446,0.42,0.45))))</f>
        <v>0.42</v>
      </c>
      <c r="AT13" s="13">
        <f t="shared" si="59"/>
        <v>0.42</v>
      </c>
      <c r="AU13" s="13">
        <f t="shared" si="59"/>
        <v>0.42</v>
      </c>
      <c r="AV13" s="13">
        <f t="shared" si="59"/>
        <v>0.42</v>
      </c>
      <c r="AW13" s="13">
        <f t="shared" si="59"/>
        <v>0.42</v>
      </c>
      <c r="AX13" s="13">
        <f t="shared" si="59"/>
        <v>0.42</v>
      </c>
      <c r="AY13" s="13">
        <f t="shared" si="59"/>
        <v>0.42</v>
      </c>
      <c r="AZ13" s="13">
        <f t="shared" si="59"/>
        <v>0.42</v>
      </c>
      <c r="BA13" s="13">
        <f t="shared" si="59"/>
        <v>0.42</v>
      </c>
      <c r="BB13" s="13">
        <f t="shared" si="59"/>
        <v>0.42</v>
      </c>
      <c r="BC13" s="13">
        <f t="shared" si="59"/>
        <v>0.42</v>
      </c>
      <c r="BE13" s="13">
        <f t="shared" ref="BE13:BQ13" si="60">IF(BE3&lt;=8652,0,IF(BE3&lt;=13669,(2*993.62*BE5+1400)/10000,IF(BE3&lt;=53665,((2*225.4*BE6+2397)/10000),IF(BE3&lt;=254446,0.42,0.45))))</f>
        <v>0.35838211599999997</v>
      </c>
      <c r="BF13" s="13">
        <f t="shared" si="60"/>
        <v>0.35838662400000004</v>
      </c>
      <c r="BG13" s="13"/>
      <c r="BH13" s="13">
        <f t="shared" si="60"/>
        <v>0.358391132</v>
      </c>
      <c r="BI13" s="13">
        <f t="shared" si="60"/>
        <v>0.35840014799999997</v>
      </c>
      <c r="BJ13" s="13"/>
      <c r="BK13" s="13">
        <f t="shared" si="60"/>
        <v>0.35840465599999999</v>
      </c>
      <c r="BL13" s="13">
        <f t="shared" si="60"/>
        <v>0.35840465599999999</v>
      </c>
      <c r="BM13" s="13">
        <f t="shared" si="60"/>
        <v>0.358409164</v>
      </c>
      <c r="BN13" s="13">
        <f t="shared" si="60"/>
        <v>0.35841367200000002</v>
      </c>
      <c r="BO13" s="13"/>
      <c r="BP13" s="13">
        <f t="shared" si="60"/>
        <v>0.35841818000000003</v>
      </c>
      <c r="BQ13" s="13">
        <f t="shared" si="60"/>
        <v>0.358427196</v>
      </c>
    </row>
    <row r="14" spans="1:69">
      <c r="A14" s="2"/>
      <c r="B14" s="2"/>
      <c r="C14" s="2"/>
      <c r="D14" s="2"/>
      <c r="E14" s="2"/>
      <c r="F14" s="2"/>
      <c r="G14" s="2"/>
      <c r="H14" s="2"/>
      <c r="I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</row>
    <row r="15" spans="1:69">
      <c r="A15" s="2"/>
      <c r="B15" s="2"/>
      <c r="C15" s="2"/>
      <c r="D15" s="2"/>
      <c r="E15" s="2"/>
      <c r="F15" s="2"/>
      <c r="G15" s="2"/>
      <c r="H15" s="2"/>
      <c r="I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</row>
    <row r="16" spans="1:69">
      <c r="A16" s="2"/>
      <c r="B16" s="2"/>
      <c r="C16" s="2"/>
      <c r="D16" s="14"/>
      <c r="E16" s="15"/>
      <c r="F16" s="2"/>
      <c r="G16" s="2"/>
      <c r="H16" s="2"/>
      <c r="I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</row>
    <row r="17" spans="1:69">
      <c r="A17" s="2"/>
      <c r="B17" s="2"/>
      <c r="C17" s="2"/>
      <c r="D17" s="16"/>
      <c r="E17" s="15"/>
      <c r="F17" s="2"/>
      <c r="G17" s="2"/>
      <c r="H17" s="2"/>
      <c r="I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</row>
    <row r="18" spans="1:69">
      <c r="A18" s="5" t="s">
        <v>1</v>
      </c>
      <c r="B18" s="6">
        <f>B3</f>
        <v>56002.5</v>
      </c>
      <c r="C18" s="6">
        <v>100000</v>
      </c>
      <c r="D18" s="6">
        <v>26020</v>
      </c>
      <c r="E18" s="6">
        <v>28000</v>
      </c>
      <c r="F18" s="2"/>
      <c r="G18" s="2"/>
      <c r="H18" s="2"/>
      <c r="I18" s="2"/>
      <c r="L18" s="6">
        <f t="shared" ref="L18:AQ18" si="61">L3</f>
        <v>0.01</v>
      </c>
      <c r="M18" s="6">
        <f t="shared" si="61"/>
        <v>8652</v>
      </c>
      <c r="N18" s="6">
        <f t="shared" si="61"/>
        <v>8653</v>
      </c>
      <c r="O18" s="6">
        <f t="shared" si="61"/>
        <v>9000</v>
      </c>
      <c r="P18" s="6">
        <f t="shared" si="61"/>
        <v>10000</v>
      </c>
      <c r="Q18" s="6">
        <f t="shared" si="61"/>
        <v>11000</v>
      </c>
      <c r="R18" s="6">
        <f t="shared" si="61"/>
        <v>12000</v>
      </c>
      <c r="S18" s="6">
        <f t="shared" si="61"/>
        <v>13469</v>
      </c>
      <c r="T18" s="6">
        <f t="shared" si="61"/>
        <v>13470</v>
      </c>
      <c r="U18" s="6">
        <f t="shared" si="61"/>
        <v>15000</v>
      </c>
      <c r="V18" s="6">
        <f t="shared" si="61"/>
        <v>17300</v>
      </c>
      <c r="W18" s="6">
        <f t="shared" si="61"/>
        <v>17305</v>
      </c>
      <c r="X18" s="6">
        <f t="shared" si="61"/>
        <v>25000</v>
      </c>
      <c r="Y18" s="6">
        <f t="shared" si="61"/>
        <v>30000</v>
      </c>
      <c r="Z18" s="6">
        <f t="shared" si="61"/>
        <v>35000</v>
      </c>
      <c r="AA18" s="6">
        <f t="shared" si="61"/>
        <v>40000</v>
      </c>
      <c r="AB18" s="6">
        <f t="shared" si="61"/>
        <v>45000</v>
      </c>
      <c r="AC18" s="6">
        <f t="shared" si="61"/>
        <v>50000</v>
      </c>
      <c r="AD18" s="6">
        <f t="shared" si="61"/>
        <v>53664</v>
      </c>
      <c r="AE18" s="6">
        <f t="shared" si="61"/>
        <v>53666</v>
      </c>
      <c r="AF18" s="6">
        <f t="shared" si="61"/>
        <v>55000</v>
      </c>
      <c r="AG18" s="6">
        <f t="shared" si="61"/>
        <v>60000</v>
      </c>
      <c r="AH18" s="6">
        <f t="shared" si="61"/>
        <v>65000</v>
      </c>
      <c r="AI18" s="6">
        <f t="shared" si="61"/>
        <v>70000</v>
      </c>
      <c r="AJ18" s="6">
        <f t="shared" si="61"/>
        <v>75000</v>
      </c>
      <c r="AK18" s="6">
        <f t="shared" si="61"/>
        <v>80000</v>
      </c>
      <c r="AL18" s="6">
        <f t="shared" si="61"/>
        <v>85000</v>
      </c>
      <c r="AM18" s="6">
        <f t="shared" si="61"/>
        <v>90000</v>
      </c>
      <c r="AN18" s="6">
        <f t="shared" si="61"/>
        <v>95000</v>
      </c>
      <c r="AO18" s="6">
        <f t="shared" si="61"/>
        <v>100000</v>
      </c>
      <c r="AP18" s="6">
        <f t="shared" si="61"/>
        <v>105000</v>
      </c>
      <c r="AQ18" s="6">
        <f t="shared" si="61"/>
        <v>110000</v>
      </c>
      <c r="AS18" s="6">
        <f t="shared" ref="AS18:BC18" si="62">AS3</f>
        <v>110000</v>
      </c>
      <c r="AT18" s="6">
        <f t="shared" si="62"/>
        <v>110001</v>
      </c>
      <c r="AU18" s="6">
        <f t="shared" si="62"/>
        <v>110002</v>
      </c>
      <c r="AV18" s="6">
        <f t="shared" si="62"/>
        <v>110003</v>
      </c>
      <c r="AW18" s="6">
        <f t="shared" si="62"/>
        <v>110004</v>
      </c>
      <c r="AX18" s="6">
        <f t="shared" si="62"/>
        <v>110005</v>
      </c>
      <c r="AY18" s="6">
        <f t="shared" si="62"/>
        <v>110006</v>
      </c>
      <c r="AZ18" s="6">
        <f t="shared" si="62"/>
        <v>110007</v>
      </c>
      <c r="BA18" s="6">
        <f t="shared" si="62"/>
        <v>110008</v>
      </c>
      <c r="BB18" s="6">
        <f t="shared" si="62"/>
        <v>110009</v>
      </c>
      <c r="BC18" s="6">
        <f t="shared" si="62"/>
        <v>110010</v>
      </c>
      <c r="BE18" s="6">
        <f t="shared" ref="BE18:BQ18" si="63">BE3</f>
        <v>39996</v>
      </c>
      <c r="BF18" s="6">
        <f t="shared" si="63"/>
        <v>39997.989000000001</v>
      </c>
      <c r="BG18" s="6"/>
      <c r="BH18" s="6">
        <f t="shared" si="63"/>
        <v>39998</v>
      </c>
      <c r="BI18" s="6">
        <f t="shared" si="63"/>
        <v>40000.99</v>
      </c>
      <c r="BJ18" s="6"/>
      <c r="BK18" s="6">
        <f t="shared" si="63"/>
        <v>40001.000999999997</v>
      </c>
      <c r="BL18" s="6">
        <f t="shared" si="63"/>
        <v>40001</v>
      </c>
      <c r="BM18" s="6">
        <f t="shared" si="63"/>
        <v>40002</v>
      </c>
      <c r="BN18" s="6">
        <f t="shared" si="63"/>
        <v>40003.99</v>
      </c>
      <c r="BO18" s="6"/>
      <c r="BP18" s="6">
        <f t="shared" si="63"/>
        <v>40004</v>
      </c>
      <c r="BQ18" s="6">
        <f t="shared" si="63"/>
        <v>40006</v>
      </c>
    </row>
    <row r="19" spans="1:69">
      <c r="A19" s="5" t="s">
        <v>2</v>
      </c>
      <c r="B19" s="7">
        <f>INT(B18/2)</f>
        <v>28001</v>
      </c>
      <c r="C19" s="7">
        <f t="shared" ref="C19:E19" si="64">INT(C18/2)</f>
        <v>50000</v>
      </c>
      <c r="D19" s="7">
        <f t="shared" si="64"/>
        <v>13010</v>
      </c>
      <c r="E19" s="7">
        <f t="shared" si="64"/>
        <v>14000</v>
      </c>
      <c r="F19" s="2"/>
      <c r="G19" s="2"/>
      <c r="H19" s="2"/>
      <c r="I19" s="2"/>
      <c r="L19" s="7">
        <f>INT(L18/2)</f>
        <v>0</v>
      </c>
      <c r="M19" s="7">
        <f t="shared" ref="M19:N19" si="65">INT(M18/2)</f>
        <v>4326</v>
      </c>
      <c r="N19" s="7">
        <f t="shared" si="65"/>
        <v>4326</v>
      </c>
      <c r="O19" s="7">
        <f t="shared" ref="O19" si="66">INT(O18/2)</f>
        <v>4500</v>
      </c>
      <c r="P19" s="7">
        <f t="shared" ref="P19" si="67">INT(P18/2)</f>
        <v>5000</v>
      </c>
      <c r="Q19" s="7">
        <f t="shared" ref="Q19" si="68">INT(Q18/2)</f>
        <v>5500</v>
      </c>
      <c r="R19" s="7">
        <f t="shared" ref="R19" si="69">INT(R18/2)</f>
        <v>6000</v>
      </c>
      <c r="S19" s="7">
        <f t="shared" ref="S19" si="70">INT(S18/2)</f>
        <v>6734</v>
      </c>
      <c r="T19" s="7">
        <f t="shared" ref="T19" si="71">INT(T18/2)</f>
        <v>6735</v>
      </c>
      <c r="U19" s="7">
        <f t="shared" ref="U19" si="72">INT(U18/2)</f>
        <v>7500</v>
      </c>
      <c r="V19" s="7">
        <f t="shared" ref="V19" si="73">INT(V18/2)</f>
        <v>8650</v>
      </c>
      <c r="W19" s="7">
        <f t="shared" ref="W19" si="74">INT(W18/2)</f>
        <v>8652</v>
      </c>
      <c r="X19" s="7">
        <f t="shared" ref="X19" si="75">INT(X18/2)</f>
        <v>12500</v>
      </c>
      <c r="Y19" s="7">
        <f t="shared" ref="Y19" si="76">INT(Y18/2)</f>
        <v>15000</v>
      </c>
      <c r="Z19" s="7">
        <f t="shared" ref="Z19" si="77">INT(Z18/2)</f>
        <v>17500</v>
      </c>
      <c r="AA19" s="7">
        <f t="shared" ref="AA19" si="78">INT(AA18/2)</f>
        <v>20000</v>
      </c>
      <c r="AB19" s="7">
        <f t="shared" ref="AB19" si="79">INT(AB18/2)</f>
        <v>22500</v>
      </c>
      <c r="AC19" s="7">
        <f t="shared" ref="AC19" si="80">INT(AC18/2)</f>
        <v>25000</v>
      </c>
      <c r="AD19" s="7">
        <f t="shared" ref="AD19" si="81">INT(AD18/2)</f>
        <v>26832</v>
      </c>
      <c r="AE19" s="7">
        <f t="shared" ref="AE19" si="82">INT(AE18/2)</f>
        <v>26833</v>
      </c>
      <c r="AF19" s="7">
        <f t="shared" ref="AF19" si="83">INT(AF18/2)</f>
        <v>27500</v>
      </c>
      <c r="AG19" s="7">
        <f t="shared" ref="AG19" si="84">INT(AG18/2)</f>
        <v>30000</v>
      </c>
      <c r="AH19" s="7">
        <f t="shared" ref="AH19" si="85">INT(AH18/2)</f>
        <v>32500</v>
      </c>
      <c r="AI19" s="7">
        <f t="shared" ref="AI19" si="86">INT(AI18/2)</f>
        <v>35000</v>
      </c>
      <c r="AJ19" s="7">
        <f t="shared" ref="AJ19" si="87">INT(AJ18/2)</f>
        <v>37500</v>
      </c>
      <c r="AK19" s="7">
        <f t="shared" ref="AK19" si="88">INT(AK18/2)</f>
        <v>40000</v>
      </c>
      <c r="AL19" s="7">
        <f t="shared" ref="AL19" si="89">INT(AL18/2)</f>
        <v>42500</v>
      </c>
      <c r="AM19" s="7">
        <f t="shared" ref="AM19" si="90">INT(AM18/2)</f>
        <v>45000</v>
      </c>
      <c r="AN19" s="7">
        <f t="shared" ref="AN19" si="91">INT(AN18/2)</f>
        <v>47500</v>
      </c>
      <c r="AO19" s="7">
        <f t="shared" ref="AO19" si="92">INT(AO18/2)</f>
        <v>50000</v>
      </c>
      <c r="AP19" s="7">
        <f t="shared" ref="AP19" si="93">INT(AP18/2)</f>
        <v>52500</v>
      </c>
      <c r="AQ19" s="7">
        <f t="shared" ref="AQ19:AS19" si="94">INT(AQ18/2)</f>
        <v>55000</v>
      </c>
      <c r="AS19" s="7">
        <f t="shared" si="94"/>
        <v>55000</v>
      </c>
      <c r="AT19" s="7">
        <f t="shared" ref="AT19" si="95">INT(AT18/2)</f>
        <v>55000</v>
      </c>
      <c r="AU19" s="7">
        <f t="shared" ref="AU19" si="96">INT(AU18/2)</f>
        <v>55001</v>
      </c>
      <c r="AV19" s="7">
        <f t="shared" ref="AV19" si="97">INT(AV18/2)</f>
        <v>55001</v>
      </c>
      <c r="AW19" s="7">
        <f t="shared" ref="AW19" si="98">INT(AW18/2)</f>
        <v>55002</v>
      </c>
      <c r="AX19" s="7">
        <f t="shared" ref="AX19" si="99">INT(AX18/2)</f>
        <v>55002</v>
      </c>
      <c r="AY19" s="7">
        <f t="shared" ref="AY19" si="100">INT(AY18/2)</f>
        <v>55003</v>
      </c>
      <c r="AZ19" s="7">
        <f t="shared" ref="AZ19" si="101">INT(AZ18/2)</f>
        <v>55003</v>
      </c>
      <c r="BA19" s="7">
        <f t="shared" ref="BA19" si="102">INT(BA18/2)</f>
        <v>55004</v>
      </c>
      <c r="BB19" s="7">
        <f t="shared" ref="BB19" si="103">INT(BB18/2)</f>
        <v>55004</v>
      </c>
      <c r="BC19" s="7">
        <f t="shared" ref="BC19" si="104">INT(BC18/2)</f>
        <v>55005</v>
      </c>
      <c r="BE19" s="7">
        <f t="shared" ref="BE19:BQ19" si="105">INT(BE18/2)</f>
        <v>19998</v>
      </c>
      <c r="BF19" s="7">
        <f t="shared" si="105"/>
        <v>19998</v>
      </c>
      <c r="BG19" s="7"/>
      <c r="BH19" s="7">
        <f t="shared" si="105"/>
        <v>19999</v>
      </c>
      <c r="BI19" s="7">
        <f t="shared" si="105"/>
        <v>20000</v>
      </c>
      <c r="BJ19" s="7"/>
      <c r="BK19" s="7">
        <f t="shared" si="105"/>
        <v>20000</v>
      </c>
      <c r="BL19" s="7">
        <f t="shared" si="105"/>
        <v>20000</v>
      </c>
      <c r="BM19" s="7">
        <f t="shared" si="105"/>
        <v>20001</v>
      </c>
      <c r="BN19" s="7">
        <f t="shared" si="105"/>
        <v>20001</v>
      </c>
      <c r="BO19" s="7"/>
      <c r="BP19" s="7">
        <f t="shared" si="105"/>
        <v>20002</v>
      </c>
      <c r="BQ19" s="7">
        <f t="shared" si="105"/>
        <v>20003</v>
      </c>
    </row>
    <row r="20" spans="1:69">
      <c r="A20" s="5" t="s">
        <v>3</v>
      </c>
      <c r="B20" s="8">
        <f>MAX((B19-8652)/10000,0)</f>
        <v>1.9349000000000001</v>
      </c>
      <c r="C20" s="8">
        <f t="shared" ref="C20:E20" si="106">MAX((C19-8652)/10000,0)</f>
        <v>4.1348000000000003</v>
      </c>
      <c r="D20" s="8">
        <f t="shared" si="106"/>
        <v>0.43580000000000002</v>
      </c>
      <c r="E20" s="8">
        <f t="shared" si="106"/>
        <v>0.53480000000000005</v>
      </c>
      <c r="F20" s="2"/>
      <c r="G20" s="2"/>
      <c r="H20" s="2"/>
      <c r="I20" s="2"/>
      <c r="L20" s="8">
        <f>MAX((L19-8652)/10000,0)</f>
        <v>0</v>
      </c>
      <c r="M20" s="8">
        <f t="shared" ref="M20:N20" si="107">MAX((M19-8652)/10000,0)</f>
        <v>0</v>
      </c>
      <c r="N20" s="8">
        <f t="shared" si="107"/>
        <v>0</v>
      </c>
      <c r="O20" s="8">
        <f t="shared" ref="O20" si="108">MAX((O19-8652)/10000,0)</f>
        <v>0</v>
      </c>
      <c r="P20" s="8">
        <f t="shared" ref="P20" si="109">MAX((P19-8652)/10000,0)</f>
        <v>0</v>
      </c>
      <c r="Q20" s="8">
        <f t="shared" ref="Q20" si="110">MAX((Q19-8652)/10000,0)</f>
        <v>0</v>
      </c>
      <c r="R20" s="8">
        <f t="shared" ref="R20" si="111">MAX((R19-8652)/10000,0)</f>
        <v>0</v>
      </c>
      <c r="S20" s="8">
        <f t="shared" ref="S20" si="112">MAX((S19-8652)/10000,0)</f>
        <v>0</v>
      </c>
      <c r="T20" s="8">
        <f t="shared" ref="T20" si="113">MAX((T19-8652)/10000,0)</f>
        <v>0</v>
      </c>
      <c r="U20" s="8">
        <f t="shared" ref="U20" si="114">MAX((U19-8652)/10000,0)</f>
        <v>0</v>
      </c>
      <c r="V20" s="8">
        <f t="shared" ref="V20" si="115">MAX((V19-8652)/10000,0)</f>
        <v>0</v>
      </c>
      <c r="W20" s="8">
        <f t="shared" ref="W20" si="116">MAX((W19-8652)/10000,0)</f>
        <v>0</v>
      </c>
      <c r="X20" s="8">
        <f t="shared" ref="X20" si="117">MAX((X19-8652)/10000,0)</f>
        <v>0.38479999999999998</v>
      </c>
      <c r="Y20" s="8">
        <f t="shared" ref="Y20" si="118">MAX((Y19-8652)/10000,0)</f>
        <v>0.63480000000000003</v>
      </c>
      <c r="Z20" s="8">
        <f t="shared" ref="Z20" si="119">MAX((Z19-8652)/10000,0)</f>
        <v>0.88480000000000003</v>
      </c>
      <c r="AA20" s="8">
        <f t="shared" ref="AA20" si="120">MAX((AA19-8652)/10000,0)</f>
        <v>1.1348</v>
      </c>
      <c r="AB20" s="8">
        <f t="shared" ref="AB20" si="121">MAX((AB19-8652)/10000,0)</f>
        <v>1.3848</v>
      </c>
      <c r="AC20" s="8">
        <f t="shared" ref="AC20" si="122">MAX((AC19-8652)/10000,0)</f>
        <v>1.6348</v>
      </c>
      <c r="AD20" s="8">
        <f t="shared" ref="AD20" si="123">MAX((AD19-8652)/10000,0)</f>
        <v>1.8180000000000001</v>
      </c>
      <c r="AE20" s="8">
        <f t="shared" ref="AE20" si="124">MAX((AE19-8652)/10000,0)</f>
        <v>1.8181</v>
      </c>
      <c r="AF20" s="8">
        <f t="shared" ref="AF20" si="125">MAX((AF19-8652)/10000,0)</f>
        <v>1.8848</v>
      </c>
      <c r="AG20" s="8">
        <f t="shared" ref="AG20" si="126">MAX((AG19-8652)/10000,0)</f>
        <v>2.1347999999999998</v>
      </c>
      <c r="AH20" s="8">
        <f t="shared" ref="AH20" si="127">MAX((AH19-8652)/10000,0)</f>
        <v>2.3847999999999998</v>
      </c>
      <c r="AI20" s="8">
        <f t="shared" ref="AI20" si="128">MAX((AI19-8652)/10000,0)</f>
        <v>2.6347999999999998</v>
      </c>
      <c r="AJ20" s="8">
        <f t="shared" ref="AJ20" si="129">MAX((AJ19-8652)/10000,0)</f>
        <v>2.8847999999999998</v>
      </c>
      <c r="AK20" s="8">
        <f t="shared" ref="AK20" si="130">MAX((AK19-8652)/10000,0)</f>
        <v>3.1347999999999998</v>
      </c>
      <c r="AL20" s="8">
        <f t="shared" ref="AL20" si="131">MAX((AL19-8652)/10000,0)</f>
        <v>3.3847999999999998</v>
      </c>
      <c r="AM20" s="8">
        <f t="shared" ref="AM20" si="132">MAX((AM19-8652)/10000,0)</f>
        <v>3.6347999999999998</v>
      </c>
      <c r="AN20" s="8">
        <f t="shared" ref="AN20" si="133">MAX((AN19-8652)/10000,0)</f>
        <v>3.8847999999999998</v>
      </c>
      <c r="AO20" s="8">
        <f t="shared" ref="AO20" si="134">MAX((AO19-8652)/10000,0)</f>
        <v>4.1348000000000003</v>
      </c>
      <c r="AP20" s="8">
        <f t="shared" ref="AP20" si="135">MAX((AP19-8652)/10000,0)</f>
        <v>4.3848000000000003</v>
      </c>
      <c r="AQ20" s="8">
        <f t="shared" ref="AQ20:AS20" si="136">MAX((AQ19-8652)/10000,0)</f>
        <v>4.6348000000000003</v>
      </c>
      <c r="AS20" s="8">
        <f t="shared" si="136"/>
        <v>4.6348000000000003</v>
      </c>
      <c r="AT20" s="8">
        <f t="shared" ref="AT20" si="137">MAX((AT19-8652)/10000,0)</f>
        <v>4.6348000000000003</v>
      </c>
      <c r="AU20" s="8">
        <f t="shared" ref="AU20" si="138">MAX((AU19-8652)/10000,0)</f>
        <v>4.6349</v>
      </c>
      <c r="AV20" s="8">
        <f t="shared" ref="AV20" si="139">MAX((AV19-8652)/10000,0)</f>
        <v>4.6349</v>
      </c>
      <c r="AW20" s="8">
        <f t="shared" ref="AW20" si="140">MAX((AW19-8652)/10000,0)</f>
        <v>4.6349999999999998</v>
      </c>
      <c r="AX20" s="8">
        <f t="shared" ref="AX20" si="141">MAX((AX19-8652)/10000,0)</f>
        <v>4.6349999999999998</v>
      </c>
      <c r="AY20" s="8">
        <f t="shared" ref="AY20" si="142">MAX((AY19-8652)/10000,0)</f>
        <v>4.6351000000000004</v>
      </c>
      <c r="AZ20" s="8">
        <f t="shared" ref="AZ20" si="143">MAX((AZ19-8652)/10000,0)</f>
        <v>4.6351000000000004</v>
      </c>
      <c r="BA20" s="8">
        <f t="shared" ref="BA20" si="144">MAX((BA19-8652)/10000,0)</f>
        <v>4.6352000000000002</v>
      </c>
      <c r="BB20" s="8">
        <f t="shared" ref="BB20" si="145">MAX((BB19-8652)/10000,0)</f>
        <v>4.6352000000000002</v>
      </c>
      <c r="BC20" s="8">
        <f t="shared" ref="BC20" si="146">MAX((BC19-8652)/10000,0)</f>
        <v>4.6353</v>
      </c>
      <c r="BE20" s="8">
        <f t="shared" ref="BE20:BQ20" si="147">MAX((BE19-8652)/10000,0)</f>
        <v>1.1346000000000001</v>
      </c>
      <c r="BF20" s="8">
        <f t="shared" si="147"/>
        <v>1.1346000000000001</v>
      </c>
      <c r="BG20" s="8"/>
      <c r="BH20" s="8">
        <f t="shared" si="147"/>
        <v>1.1347</v>
      </c>
      <c r="BI20" s="8">
        <f t="shared" si="147"/>
        <v>1.1348</v>
      </c>
      <c r="BJ20" s="8"/>
      <c r="BK20" s="8">
        <f t="shared" si="147"/>
        <v>1.1348</v>
      </c>
      <c r="BL20" s="8">
        <f t="shared" si="147"/>
        <v>1.1348</v>
      </c>
      <c r="BM20" s="8">
        <f t="shared" si="147"/>
        <v>1.1349</v>
      </c>
      <c r="BN20" s="8">
        <f t="shared" si="147"/>
        <v>1.1349</v>
      </c>
      <c r="BO20" s="8"/>
      <c r="BP20" s="8">
        <f t="shared" si="147"/>
        <v>1.135</v>
      </c>
      <c r="BQ20" s="8">
        <f t="shared" si="147"/>
        <v>1.1351</v>
      </c>
    </row>
    <row r="21" spans="1:69">
      <c r="A21" s="5" t="s">
        <v>4</v>
      </c>
      <c r="B21" s="8">
        <f>MAX((B19-13669)/10000,0)</f>
        <v>1.4332</v>
      </c>
      <c r="C21" s="8">
        <f t="shared" ref="C21:E21" si="148">MAX((C19-13669)/10000,0)</f>
        <v>3.6331000000000002</v>
      </c>
      <c r="D21" s="8">
        <f t="shared" si="148"/>
        <v>0</v>
      </c>
      <c r="E21" s="8">
        <f t="shared" si="148"/>
        <v>3.3099999999999997E-2</v>
      </c>
      <c r="F21" s="2"/>
      <c r="G21" s="9" t="s">
        <v>5</v>
      </c>
      <c r="H21" s="2"/>
      <c r="I21" s="2"/>
      <c r="L21" s="8">
        <f>MAX((L19-13669)/10000,0)</f>
        <v>0</v>
      </c>
      <c r="M21" s="8">
        <f t="shared" ref="M21:N21" si="149">MAX((M19-13669)/10000,0)</f>
        <v>0</v>
      </c>
      <c r="N21" s="8">
        <f t="shared" si="149"/>
        <v>0</v>
      </c>
      <c r="O21" s="8">
        <f t="shared" ref="O21:AQ21" si="150">MAX((O19-13669)/10000,0)</f>
        <v>0</v>
      </c>
      <c r="P21" s="8">
        <f t="shared" si="150"/>
        <v>0</v>
      </c>
      <c r="Q21" s="8">
        <f t="shared" si="150"/>
        <v>0</v>
      </c>
      <c r="R21" s="8">
        <f t="shared" si="150"/>
        <v>0</v>
      </c>
      <c r="S21" s="8">
        <f t="shared" si="150"/>
        <v>0</v>
      </c>
      <c r="T21" s="8">
        <f t="shared" si="150"/>
        <v>0</v>
      </c>
      <c r="U21" s="8">
        <f t="shared" si="150"/>
        <v>0</v>
      </c>
      <c r="V21" s="8">
        <f t="shared" si="150"/>
        <v>0</v>
      </c>
      <c r="W21" s="8">
        <f t="shared" si="150"/>
        <v>0</v>
      </c>
      <c r="X21" s="8">
        <f t="shared" si="150"/>
        <v>0</v>
      </c>
      <c r="Y21" s="8">
        <f t="shared" si="150"/>
        <v>0.1331</v>
      </c>
      <c r="Z21" s="8">
        <f t="shared" si="150"/>
        <v>0.3831</v>
      </c>
      <c r="AA21" s="8">
        <f t="shared" si="150"/>
        <v>0.6331</v>
      </c>
      <c r="AB21" s="8">
        <f t="shared" si="150"/>
        <v>0.8831</v>
      </c>
      <c r="AC21" s="8">
        <f t="shared" si="150"/>
        <v>1.1331</v>
      </c>
      <c r="AD21" s="8">
        <f t="shared" si="150"/>
        <v>1.3163</v>
      </c>
      <c r="AE21" s="8">
        <f t="shared" si="150"/>
        <v>1.3164</v>
      </c>
      <c r="AF21" s="8">
        <f t="shared" si="150"/>
        <v>1.3831</v>
      </c>
      <c r="AG21" s="8">
        <f t="shared" si="150"/>
        <v>1.6331</v>
      </c>
      <c r="AH21" s="8">
        <f t="shared" si="150"/>
        <v>1.8831</v>
      </c>
      <c r="AI21" s="8">
        <f t="shared" si="150"/>
        <v>2.1331000000000002</v>
      </c>
      <c r="AJ21" s="8">
        <f t="shared" si="150"/>
        <v>2.3831000000000002</v>
      </c>
      <c r="AK21" s="8">
        <f t="shared" si="150"/>
        <v>2.6331000000000002</v>
      </c>
      <c r="AL21" s="8">
        <f t="shared" si="150"/>
        <v>2.8831000000000002</v>
      </c>
      <c r="AM21" s="8">
        <f t="shared" si="150"/>
        <v>3.1331000000000002</v>
      </c>
      <c r="AN21" s="8">
        <f t="shared" si="150"/>
        <v>3.3831000000000002</v>
      </c>
      <c r="AO21" s="8">
        <f t="shared" si="150"/>
        <v>3.6331000000000002</v>
      </c>
      <c r="AP21" s="8">
        <f t="shared" si="150"/>
        <v>3.8831000000000002</v>
      </c>
      <c r="AQ21" s="8">
        <f t="shared" si="150"/>
        <v>4.1330999999999998</v>
      </c>
      <c r="AS21" s="8">
        <f t="shared" ref="AS21:BC21" si="151">MAX((AS19-13669)/10000,0)</f>
        <v>4.1330999999999998</v>
      </c>
      <c r="AT21" s="8">
        <f t="shared" si="151"/>
        <v>4.1330999999999998</v>
      </c>
      <c r="AU21" s="8">
        <f t="shared" si="151"/>
        <v>4.1332000000000004</v>
      </c>
      <c r="AV21" s="8">
        <f t="shared" si="151"/>
        <v>4.1332000000000004</v>
      </c>
      <c r="AW21" s="8">
        <f t="shared" si="151"/>
        <v>4.1333000000000002</v>
      </c>
      <c r="AX21" s="8">
        <f t="shared" si="151"/>
        <v>4.1333000000000002</v>
      </c>
      <c r="AY21" s="8">
        <f t="shared" si="151"/>
        <v>4.1334</v>
      </c>
      <c r="AZ21" s="8">
        <f t="shared" si="151"/>
        <v>4.1334</v>
      </c>
      <c r="BA21" s="8">
        <f t="shared" si="151"/>
        <v>4.1334999999999997</v>
      </c>
      <c r="BB21" s="8">
        <f t="shared" si="151"/>
        <v>4.1334999999999997</v>
      </c>
      <c r="BC21" s="8">
        <f t="shared" si="151"/>
        <v>4.1336000000000004</v>
      </c>
      <c r="BE21" s="8">
        <f t="shared" ref="BE21:BQ21" si="152">MAX((BE19-13669)/10000,0)</f>
        <v>0.63290000000000002</v>
      </c>
      <c r="BF21" s="8">
        <f t="shared" si="152"/>
        <v>0.63290000000000002</v>
      </c>
      <c r="BG21" s="8"/>
      <c r="BH21" s="8">
        <f t="shared" si="152"/>
        <v>0.63300000000000001</v>
      </c>
      <c r="BI21" s="8">
        <f t="shared" si="152"/>
        <v>0.6331</v>
      </c>
      <c r="BJ21" s="8"/>
      <c r="BK21" s="8">
        <f t="shared" si="152"/>
        <v>0.6331</v>
      </c>
      <c r="BL21" s="8">
        <f t="shared" si="152"/>
        <v>0.6331</v>
      </c>
      <c r="BM21" s="8">
        <f t="shared" si="152"/>
        <v>0.63319999999999999</v>
      </c>
      <c r="BN21" s="8">
        <f t="shared" si="152"/>
        <v>0.63319999999999999</v>
      </c>
      <c r="BO21" s="8"/>
      <c r="BP21" s="8">
        <f t="shared" si="152"/>
        <v>0.63329999999999997</v>
      </c>
      <c r="BQ21" s="8">
        <f t="shared" si="152"/>
        <v>0.63339999999999996</v>
      </c>
    </row>
    <row r="22" spans="1:69" ht="24.75" customHeight="1">
      <c r="A22" s="10" t="s">
        <v>11</v>
      </c>
      <c r="B22" s="7">
        <f>2*INT(IF(B19&lt;=8652,0,IF(B19&lt;=13669,(993.62*B20+1400)*B20,IF(B19&lt;=53665,(225.4*B21+2397)*B21+952.48,IF(B19&lt;=254446,0.42*B19-8394.14,0.45*B19-16027.52)))))</f>
        <v>9700</v>
      </c>
      <c r="C22" s="7">
        <f t="shared" ref="C22:E22" si="153">2*INT(IF(C19&lt;=8652,0,IF(C19&lt;=13669,(993.62*C20+1400)*C20,IF(C19&lt;=53665,(225.4*C21+2397)*C21+952.48,IF(C19&lt;=254446,0.42*C19-8394.14,0.45*C19-16027.52)))))</f>
        <v>25272</v>
      </c>
      <c r="D22" s="7">
        <f t="shared" si="153"/>
        <v>1596</v>
      </c>
      <c r="E22" s="7">
        <f t="shared" si="153"/>
        <v>2064</v>
      </c>
      <c r="F22" s="2"/>
      <c r="G22" s="11" t="s">
        <v>7</v>
      </c>
      <c r="H22" s="6">
        <v>1306</v>
      </c>
      <c r="I22" s="2"/>
      <c r="L22" s="7">
        <f>2*INT(IF(L19&lt;=8652,0,IF(L19&lt;=13669,(993.62*L20+1400)*L20,IF(L19&lt;=53665,(225.4*L21+2397)*L21+952.48,IF(L19&lt;=254446,0.42*L19-8394.14,0.45*L19-16027.52)))))</f>
        <v>0</v>
      </c>
      <c r="M22" s="7">
        <f t="shared" ref="M22:N22" si="154">2*INT(IF(M19&lt;=8652,0,IF(M19&lt;=13669,(993.62*M20+1400)*M20,IF(M19&lt;=53665,(225.4*M21+2397)*M21+952.48,IF(M19&lt;=254446,0.42*M19-8394.14,0.45*M19-16027.52)))))</f>
        <v>0</v>
      </c>
      <c r="N22" s="7">
        <f t="shared" si="154"/>
        <v>0</v>
      </c>
      <c r="O22" s="7">
        <f t="shared" ref="O22" si="155">2*INT(IF(O19&lt;=8652,0,IF(O19&lt;=13669,(993.62*O20+1400)*O20,IF(O19&lt;=53665,(225.4*O21+2397)*O21+952.48,IF(O19&lt;=254446,0.42*O19-8394.14,0.45*O19-16027.52)))))</f>
        <v>0</v>
      </c>
      <c r="P22" s="7">
        <f t="shared" ref="P22" si="156">2*INT(IF(P19&lt;=8652,0,IF(P19&lt;=13669,(993.62*P20+1400)*P20,IF(P19&lt;=53665,(225.4*P21+2397)*P21+952.48,IF(P19&lt;=254446,0.42*P19-8394.14,0.45*P19-16027.52)))))</f>
        <v>0</v>
      </c>
      <c r="Q22" s="7">
        <f t="shared" ref="Q22" si="157">2*INT(IF(Q19&lt;=8652,0,IF(Q19&lt;=13669,(993.62*Q20+1400)*Q20,IF(Q19&lt;=53665,(225.4*Q21+2397)*Q21+952.48,IF(Q19&lt;=254446,0.42*Q19-8394.14,0.45*Q19-16027.52)))))</f>
        <v>0</v>
      </c>
      <c r="R22" s="7">
        <f t="shared" ref="R22" si="158">2*INT(IF(R19&lt;=8652,0,IF(R19&lt;=13669,(993.62*R20+1400)*R20,IF(R19&lt;=53665,(225.4*R21+2397)*R21+952.48,IF(R19&lt;=254446,0.42*R19-8394.14,0.45*R19-16027.52)))))</f>
        <v>0</v>
      </c>
      <c r="S22" s="7">
        <f t="shared" ref="S22" si="159">2*INT(IF(S19&lt;=8652,0,IF(S19&lt;=13669,(993.62*S20+1400)*S20,IF(S19&lt;=53665,(225.4*S21+2397)*S21+952.48,IF(S19&lt;=254446,0.42*S19-8394.14,0.45*S19-16027.52)))))</f>
        <v>0</v>
      </c>
      <c r="T22" s="7">
        <f t="shared" ref="T22" si="160">2*INT(IF(T19&lt;=8652,0,IF(T19&lt;=13669,(993.62*T20+1400)*T20,IF(T19&lt;=53665,(225.4*T21+2397)*T21+952.48,IF(T19&lt;=254446,0.42*T19-8394.14,0.45*T19-16027.52)))))</f>
        <v>0</v>
      </c>
      <c r="U22" s="7">
        <f t="shared" ref="U22" si="161">2*INT(IF(U19&lt;=8652,0,IF(U19&lt;=13669,(993.62*U20+1400)*U20,IF(U19&lt;=53665,(225.4*U21+2397)*U21+952.48,IF(U19&lt;=254446,0.42*U19-8394.14,0.45*U19-16027.52)))))</f>
        <v>0</v>
      </c>
      <c r="V22" s="7">
        <f t="shared" ref="V22" si="162">2*INT(IF(V19&lt;=8652,0,IF(V19&lt;=13669,(993.62*V20+1400)*V20,IF(V19&lt;=53665,(225.4*V21+2397)*V21+952.48,IF(V19&lt;=254446,0.42*V19-8394.14,0.45*V19-16027.52)))))</f>
        <v>0</v>
      </c>
      <c r="W22" s="7">
        <f t="shared" ref="W22" si="163">2*INT(IF(W19&lt;=8652,0,IF(W19&lt;=13669,(993.62*W20+1400)*W20,IF(W19&lt;=53665,(225.4*W21+2397)*W21+952.48,IF(W19&lt;=254446,0.42*W19-8394.14,0.45*W19-16027.52)))))</f>
        <v>0</v>
      </c>
      <c r="X22" s="7">
        <f t="shared" ref="X22" si="164">2*INT(IF(X19&lt;=8652,0,IF(X19&lt;=13669,(993.62*X20+1400)*X20,IF(X19&lt;=53665,(225.4*X21+2397)*X21+952.48,IF(X19&lt;=254446,0.42*X19-8394.14,0.45*X19-16027.52)))))</f>
        <v>1370</v>
      </c>
      <c r="Y22" s="7">
        <f t="shared" ref="Y22" si="165">2*INT(IF(Y19&lt;=8652,0,IF(Y19&lt;=13669,(993.62*Y20+1400)*Y20,IF(Y19&lt;=53665,(225.4*Y21+2397)*Y21+952.48,IF(Y19&lt;=254446,0.42*Y19-8394.14,0.45*Y19-16027.52)))))</f>
        <v>2550</v>
      </c>
      <c r="Z22" s="7">
        <f t="shared" ref="Z22" si="166">2*INT(IF(Z19&lt;=8652,0,IF(Z19&lt;=13669,(993.62*Z20+1400)*Z20,IF(Z19&lt;=53665,(225.4*Z21+2397)*Z21+952.48,IF(Z19&lt;=254446,0.42*Z19-8394.14,0.45*Z19-16027.52)))))</f>
        <v>3806</v>
      </c>
      <c r="AA22" s="7">
        <f t="shared" ref="AA22" si="167">2*INT(IF(AA19&lt;=8652,0,IF(AA19&lt;=13669,(993.62*AA20+1400)*AA20,IF(AA19&lt;=53665,(225.4*AA21+2397)*AA21+952.48,IF(AA19&lt;=254446,0.42*AA19-8394.14,0.45*AA19-16027.52)))))</f>
        <v>5120</v>
      </c>
      <c r="AB22" s="7">
        <f t="shared" ref="AB22" si="168">2*INT(IF(AB19&lt;=8652,0,IF(AB19&lt;=13669,(993.62*AB20+1400)*AB20,IF(AB19&lt;=53665,(225.4*AB21+2397)*AB21+952.48,IF(AB19&lt;=254446,0.42*AB19-8394.14,0.45*AB19-16027.52)))))</f>
        <v>6490</v>
      </c>
      <c r="AC22" s="7">
        <f t="shared" ref="AC22" si="169">2*INT(IF(AC19&lt;=8652,0,IF(AC19&lt;=13669,(993.62*AC20+1400)*AC20,IF(AC19&lt;=53665,(225.4*AC21+2397)*AC21+952.48,IF(AC19&lt;=254446,0.42*AC19-8394.14,0.45*AC19-16027.52)))))</f>
        <v>7914</v>
      </c>
      <c r="AD22" s="7">
        <f t="shared" ref="AD22" si="170">2*INT(IF(AD19&lt;=8652,0,IF(AD19&lt;=13669,(993.62*AD20+1400)*AD20,IF(AD19&lt;=53665,(225.4*AD21+2397)*AD21+952.48,IF(AD19&lt;=254446,0.42*AD19-8394.14,0.45*AD19-16027.52)))))</f>
        <v>8996</v>
      </c>
      <c r="AE22" s="7">
        <f t="shared" ref="AE22" si="171">2*INT(IF(AE19&lt;=8652,0,IF(AE19&lt;=13669,(993.62*AE20+1400)*AE20,IF(AE19&lt;=53665,(225.4*AE21+2397)*AE21+952.48,IF(AE19&lt;=254446,0.42*AE19-8394.14,0.45*AE19-16027.52)))))</f>
        <v>8996</v>
      </c>
      <c r="AF22" s="7">
        <f t="shared" ref="AF22" si="172">2*INT(IF(AF19&lt;=8652,0,IF(AF19&lt;=13669,(993.62*AF20+1400)*AF20,IF(AF19&lt;=53665,(225.4*AF21+2397)*AF21+952.48,IF(AF19&lt;=254446,0.42*AF19-8394.14,0.45*AF19-16027.52)))))</f>
        <v>9396</v>
      </c>
      <c r="AG22" s="7">
        <f t="shared" ref="AG22" si="173">2*INT(IF(AG19&lt;=8652,0,IF(AG19&lt;=13669,(993.62*AG20+1400)*AG20,IF(AG19&lt;=53665,(225.4*AG21+2397)*AG21+952.48,IF(AG19&lt;=254446,0.42*AG19-8394.14,0.45*AG19-16027.52)))))</f>
        <v>10936</v>
      </c>
      <c r="AH22" s="7">
        <f t="shared" ref="AH22" si="174">2*INT(IF(AH19&lt;=8652,0,IF(AH19&lt;=13669,(993.62*AH20+1400)*AH20,IF(AH19&lt;=53665,(225.4*AH21+2397)*AH21+952.48,IF(AH19&lt;=254446,0.42*AH19-8394.14,0.45*AH19-16027.52)))))</f>
        <v>12530</v>
      </c>
      <c r="AI22" s="7">
        <f t="shared" ref="AI22" si="175">2*INT(IF(AI19&lt;=8652,0,IF(AI19&lt;=13669,(993.62*AI20+1400)*AI20,IF(AI19&lt;=53665,(225.4*AI21+2397)*AI21+952.48,IF(AI19&lt;=254446,0.42*AI19-8394.14,0.45*AI19-16027.52)))))</f>
        <v>14182</v>
      </c>
      <c r="AJ22" s="7">
        <f t="shared" ref="AJ22" si="176">2*INT(IF(AJ19&lt;=8652,0,IF(AJ19&lt;=13669,(993.62*AJ20+1400)*AJ20,IF(AJ19&lt;=53665,(225.4*AJ21+2397)*AJ21+952.48,IF(AJ19&lt;=254446,0.42*AJ19-8394.14,0.45*AJ19-16027.52)))))</f>
        <v>15888</v>
      </c>
      <c r="AK22" s="7">
        <f t="shared" ref="AK22" si="177">2*INT(IF(AK19&lt;=8652,0,IF(AK19&lt;=13669,(993.62*AK20+1400)*AK20,IF(AK19&lt;=53665,(225.4*AK21+2397)*AK21+952.48,IF(AK19&lt;=254446,0.42*AK19-8394.14,0.45*AK19-16027.52)))))</f>
        <v>17652</v>
      </c>
      <c r="AL22" s="7">
        <f t="shared" ref="AL22" si="178">2*INT(IF(AL19&lt;=8652,0,IF(AL19&lt;=13669,(993.62*AL20+1400)*AL20,IF(AL19&lt;=53665,(225.4*AL21+2397)*AL21+952.48,IF(AL19&lt;=254446,0.42*AL19-8394.14,0.45*AL19-16027.52)))))</f>
        <v>19472</v>
      </c>
      <c r="AM22" s="7">
        <f t="shared" ref="AM22" si="179">2*INT(IF(AM19&lt;=8652,0,IF(AM19&lt;=13669,(993.62*AM20+1400)*AM20,IF(AM19&lt;=53665,(225.4*AM21+2397)*AM21+952.48,IF(AM19&lt;=254446,0.42*AM19-8394.14,0.45*AM19-16027.52)))))</f>
        <v>21350</v>
      </c>
      <c r="AN22" s="7">
        <f t="shared" ref="AN22" si="180">2*INT(IF(AN19&lt;=8652,0,IF(AN19&lt;=13669,(993.62*AN20+1400)*AN20,IF(AN19&lt;=53665,(225.4*AN21+2397)*AN21+952.48,IF(AN19&lt;=254446,0.42*AN19-8394.14,0.45*AN19-16027.52)))))</f>
        <v>23282</v>
      </c>
      <c r="AO22" s="7">
        <f t="shared" ref="AO22" si="181">2*INT(IF(AO19&lt;=8652,0,IF(AO19&lt;=13669,(993.62*AO20+1400)*AO20,IF(AO19&lt;=53665,(225.4*AO21+2397)*AO21+952.48,IF(AO19&lt;=254446,0.42*AO19-8394.14,0.45*AO19-16027.52)))))</f>
        <v>25272</v>
      </c>
      <c r="AP22" s="7">
        <f t="shared" ref="AP22" si="182">2*INT(IF(AP19&lt;=8652,0,IF(AP19&lt;=13669,(993.62*AP20+1400)*AP20,IF(AP19&lt;=53665,(225.4*AP21+2397)*AP21+952.48,IF(AP19&lt;=254446,0.42*AP19-8394.14,0.45*AP19-16027.52)))))</f>
        <v>27316</v>
      </c>
      <c r="AQ22" s="7">
        <f t="shared" ref="AQ22:AS22" si="183">2*INT(IF(AQ19&lt;=8652,0,IF(AQ19&lt;=13669,(993.62*AQ20+1400)*AQ20,IF(AQ19&lt;=53665,(225.4*AQ21+2397)*AQ21+952.48,IF(AQ19&lt;=254446,0.42*AQ19-8394.14,0.45*AQ19-16027.52)))))</f>
        <v>29410</v>
      </c>
      <c r="AS22" s="7">
        <f t="shared" si="183"/>
        <v>29410</v>
      </c>
      <c r="AT22" s="7">
        <f t="shared" ref="AT22" si="184">2*INT(IF(AT19&lt;=8652,0,IF(AT19&lt;=13669,(993.62*AT20+1400)*AT20,IF(AT19&lt;=53665,(225.4*AT21+2397)*AT21+952.48,IF(AT19&lt;=254446,0.42*AT19-8394.14,0.45*AT19-16027.52)))))</f>
        <v>29410</v>
      </c>
      <c r="AU22" s="7">
        <f t="shared" ref="AU22" si="185">2*INT(IF(AU19&lt;=8652,0,IF(AU19&lt;=13669,(993.62*AU20+1400)*AU20,IF(AU19&lt;=53665,(225.4*AU21+2397)*AU21+952.48,IF(AU19&lt;=254446,0.42*AU19-8394.14,0.45*AU19-16027.52)))))</f>
        <v>29412</v>
      </c>
      <c r="AV22" s="7">
        <f t="shared" ref="AV22" si="186">2*INT(IF(AV19&lt;=8652,0,IF(AV19&lt;=13669,(993.62*AV20+1400)*AV20,IF(AV19&lt;=53665,(225.4*AV21+2397)*AV21+952.48,IF(AV19&lt;=254446,0.42*AV19-8394.14,0.45*AV19-16027.52)))))</f>
        <v>29412</v>
      </c>
      <c r="AW22" s="7">
        <f t="shared" ref="AW22" si="187">2*INT(IF(AW19&lt;=8652,0,IF(AW19&lt;=13669,(993.62*AW20+1400)*AW20,IF(AW19&lt;=53665,(225.4*AW21+2397)*AW21+952.48,IF(AW19&lt;=254446,0.42*AW19-8394.14,0.45*AW19-16027.52)))))</f>
        <v>29412</v>
      </c>
      <c r="AX22" s="7">
        <f t="shared" ref="AX22" si="188">2*INT(IF(AX19&lt;=8652,0,IF(AX19&lt;=13669,(993.62*AX20+1400)*AX20,IF(AX19&lt;=53665,(225.4*AX21+2397)*AX21+952.48,IF(AX19&lt;=254446,0.42*AX19-8394.14,0.45*AX19-16027.52)))))</f>
        <v>29412</v>
      </c>
      <c r="AY22" s="7">
        <f t="shared" ref="AY22" si="189">2*INT(IF(AY19&lt;=8652,0,IF(AY19&lt;=13669,(993.62*AY20+1400)*AY20,IF(AY19&lt;=53665,(225.4*AY21+2397)*AY21+952.48,IF(AY19&lt;=254446,0.42*AY19-8394.14,0.45*AY19-16027.52)))))</f>
        <v>29414</v>
      </c>
      <c r="AZ22" s="7">
        <f t="shared" ref="AZ22" si="190">2*INT(IF(AZ19&lt;=8652,0,IF(AZ19&lt;=13669,(993.62*AZ20+1400)*AZ20,IF(AZ19&lt;=53665,(225.4*AZ21+2397)*AZ21+952.48,IF(AZ19&lt;=254446,0.42*AZ19-8394.14,0.45*AZ19-16027.52)))))</f>
        <v>29414</v>
      </c>
      <c r="BA22" s="7">
        <f t="shared" ref="BA22" si="191">2*INT(IF(BA19&lt;=8652,0,IF(BA19&lt;=13669,(993.62*BA20+1400)*BA20,IF(BA19&lt;=53665,(225.4*BA21+2397)*BA21+952.48,IF(BA19&lt;=254446,0.42*BA19-8394.14,0.45*BA19-16027.52)))))</f>
        <v>29414</v>
      </c>
      <c r="BB22" s="7">
        <f t="shared" ref="BB22" si="192">2*INT(IF(BB19&lt;=8652,0,IF(BB19&lt;=13669,(993.62*BB20+1400)*BB20,IF(BB19&lt;=53665,(225.4*BB21+2397)*BB21+952.48,IF(BB19&lt;=254446,0.42*BB19-8394.14,0.45*BB19-16027.52)))))</f>
        <v>29414</v>
      </c>
      <c r="BC22" s="7">
        <f t="shared" ref="BC22" si="193">2*INT(IF(BC19&lt;=8652,0,IF(BC19&lt;=13669,(993.62*BC20+1400)*BC20,IF(BC19&lt;=53665,(225.4*BC21+2397)*BC21+952.48,IF(BC19&lt;=254446,0.42*BC19-8394.14,0.45*BC19-16027.52)))))</f>
        <v>29414</v>
      </c>
      <c r="BE22" s="7">
        <f t="shared" ref="BE22:BQ22" si="194">2*INT(IF(BE19&lt;=8652,0,IF(BE19&lt;=13669,(993.62*BE20+1400)*BE20,IF(BE19&lt;=53665,(225.4*BE21+2397)*BE21+952.48,IF(BE19&lt;=254446,0.42*BE19-8394.14,0.45*BE19-16027.52)))))</f>
        <v>5118</v>
      </c>
      <c r="BF22" s="7">
        <f t="shared" si="194"/>
        <v>5118</v>
      </c>
      <c r="BG22" s="7"/>
      <c r="BH22" s="7">
        <f t="shared" si="194"/>
        <v>5120</v>
      </c>
      <c r="BI22" s="7">
        <f t="shared" si="194"/>
        <v>5120</v>
      </c>
      <c r="BJ22" s="7"/>
      <c r="BK22" s="7">
        <f t="shared" si="194"/>
        <v>5120</v>
      </c>
      <c r="BL22" s="7">
        <f t="shared" si="194"/>
        <v>5120</v>
      </c>
      <c r="BM22" s="7">
        <f t="shared" si="194"/>
        <v>5120</v>
      </c>
      <c r="BN22" s="7">
        <f t="shared" si="194"/>
        <v>5120</v>
      </c>
      <c r="BO22" s="7"/>
      <c r="BP22" s="7">
        <f t="shared" si="194"/>
        <v>5120</v>
      </c>
      <c r="BQ22" s="7">
        <f t="shared" si="194"/>
        <v>5122</v>
      </c>
    </row>
    <row r="23" spans="1:69">
      <c r="A23" s="10" t="s">
        <v>8</v>
      </c>
      <c r="B23" s="7">
        <f>ROUNDDOWN(IF(B22&lt;=1944.5,0,MIN(5.5%*B22,0.2*(MAX(B22-1944,0)))),2)</f>
        <v>533.5</v>
      </c>
      <c r="C23" s="7">
        <f t="shared" ref="C23:E23" si="195">ROUNDDOWN(IF(C22&lt;=1944.5,0,MIN(5.5%*C22,0.2*(MAX(C22-1944,0)))),2)</f>
        <v>1389.96</v>
      </c>
      <c r="D23" s="7">
        <f t="shared" si="195"/>
        <v>0</v>
      </c>
      <c r="E23" s="7">
        <f t="shared" si="195"/>
        <v>24</v>
      </c>
      <c r="F23" s="2"/>
      <c r="G23" s="11" t="s">
        <v>9</v>
      </c>
      <c r="H23" s="7">
        <f>ROUNDDOWN(IF(H22&lt;=1944.5,0,MIN(5.5%*H22,0.2*(MAX(H22-1944,0)))),2)</f>
        <v>0</v>
      </c>
      <c r="I23" s="2"/>
      <c r="L23" s="7">
        <f>ROUNDDOWN(IF(L22&lt;=1944.5,0,MIN(5.5%*L22,0.2*(MAX(L22-1944,0)))),2)</f>
        <v>0</v>
      </c>
      <c r="M23" s="7">
        <f t="shared" ref="M23:N23" si="196">ROUNDDOWN(IF(M22&lt;=1944.5,0,MIN(5.5%*M22,0.2*(MAX(M22-1944,0)))),2)</f>
        <v>0</v>
      </c>
      <c r="N23" s="7">
        <f t="shared" si="196"/>
        <v>0</v>
      </c>
      <c r="O23" s="7">
        <f t="shared" ref="O23" si="197">ROUNDDOWN(IF(O22&lt;=1944.5,0,MIN(5.5%*O22,0.2*(MAX(O22-1944,0)))),2)</f>
        <v>0</v>
      </c>
      <c r="P23" s="7">
        <f t="shared" ref="P23" si="198">ROUNDDOWN(IF(P22&lt;=1944.5,0,MIN(5.5%*P22,0.2*(MAX(P22-1944,0)))),2)</f>
        <v>0</v>
      </c>
      <c r="Q23" s="7">
        <f t="shared" ref="Q23" si="199">ROUNDDOWN(IF(Q22&lt;=1944.5,0,MIN(5.5%*Q22,0.2*(MAX(Q22-1944,0)))),2)</f>
        <v>0</v>
      </c>
      <c r="R23" s="7">
        <f t="shared" ref="R23" si="200">ROUNDDOWN(IF(R22&lt;=1944.5,0,MIN(5.5%*R22,0.2*(MAX(R22-1944,0)))),2)</f>
        <v>0</v>
      </c>
      <c r="S23" s="7">
        <f t="shared" ref="S23" si="201">ROUNDDOWN(IF(S22&lt;=1944.5,0,MIN(5.5%*S22,0.2*(MAX(S22-1944,0)))),2)</f>
        <v>0</v>
      </c>
      <c r="T23" s="7">
        <f t="shared" ref="T23" si="202">ROUNDDOWN(IF(T22&lt;=1944.5,0,MIN(5.5%*T22,0.2*(MAX(T22-1944,0)))),2)</f>
        <v>0</v>
      </c>
      <c r="U23" s="7">
        <f t="shared" ref="U23" si="203">ROUNDDOWN(IF(U22&lt;=1944.5,0,MIN(5.5%*U22,0.2*(MAX(U22-1944,0)))),2)</f>
        <v>0</v>
      </c>
      <c r="V23" s="7">
        <f t="shared" ref="V23" si="204">ROUNDDOWN(IF(V22&lt;=1944.5,0,MIN(5.5%*V22,0.2*(MAX(V22-1944,0)))),2)</f>
        <v>0</v>
      </c>
      <c r="W23" s="7">
        <f t="shared" ref="W23" si="205">ROUNDDOWN(IF(W22&lt;=1944.5,0,MIN(5.5%*W22,0.2*(MAX(W22-1944,0)))),2)</f>
        <v>0</v>
      </c>
      <c r="X23" s="7">
        <f t="shared" ref="X23" si="206">ROUNDDOWN(IF(X22&lt;=1944.5,0,MIN(5.5%*X22,0.2*(MAX(X22-1944,0)))),2)</f>
        <v>0</v>
      </c>
      <c r="Y23" s="7">
        <f t="shared" ref="Y23" si="207">ROUNDDOWN(IF(Y22&lt;=1944.5,0,MIN(5.5%*Y22,0.2*(MAX(Y22-1944,0)))),2)</f>
        <v>121.2</v>
      </c>
      <c r="Z23" s="7">
        <f t="shared" ref="Z23" si="208">ROUNDDOWN(IF(Z22&lt;=1944.5,0,MIN(5.5%*Z22,0.2*(MAX(Z22-1944,0)))),2)</f>
        <v>209.33</v>
      </c>
      <c r="AA23" s="7">
        <f t="shared" ref="AA23" si="209">ROUNDDOWN(IF(AA22&lt;=1944.5,0,MIN(5.5%*AA22,0.2*(MAX(AA22-1944,0)))),2)</f>
        <v>281.60000000000002</v>
      </c>
      <c r="AB23" s="7">
        <f t="shared" ref="AB23" si="210">ROUNDDOWN(IF(AB22&lt;=1944.5,0,MIN(5.5%*AB22,0.2*(MAX(AB22-1944,0)))),2)</f>
        <v>356.95</v>
      </c>
      <c r="AC23" s="7">
        <f t="shared" ref="AC23" si="211">ROUNDDOWN(IF(AC22&lt;=1944.5,0,MIN(5.5%*AC22,0.2*(MAX(AC22-1944,0)))),2)</f>
        <v>435.27</v>
      </c>
      <c r="AD23" s="7">
        <f t="shared" ref="AD23" si="212">ROUNDDOWN(IF(AD22&lt;=1944.5,0,MIN(5.5%*AD22,0.2*(MAX(AD22-1944,0)))),2)</f>
        <v>494.78</v>
      </c>
      <c r="AE23" s="7">
        <f t="shared" ref="AE23" si="213">ROUNDDOWN(IF(AE22&lt;=1944.5,0,MIN(5.5%*AE22,0.2*(MAX(AE22-1944,0)))),2)</f>
        <v>494.78</v>
      </c>
      <c r="AF23" s="7">
        <f t="shared" ref="AF23" si="214">ROUNDDOWN(IF(AF22&lt;=1944.5,0,MIN(5.5%*AF22,0.2*(MAX(AF22-1944,0)))),2)</f>
        <v>516.78</v>
      </c>
      <c r="AG23" s="7">
        <f t="shared" ref="AG23" si="215">ROUNDDOWN(IF(AG22&lt;=1944.5,0,MIN(5.5%*AG22,0.2*(MAX(AG22-1944,0)))),2)</f>
        <v>601.48</v>
      </c>
      <c r="AH23" s="7">
        <f t="shared" ref="AH23" si="216">ROUNDDOWN(IF(AH22&lt;=1944.5,0,MIN(5.5%*AH22,0.2*(MAX(AH22-1944,0)))),2)</f>
        <v>689.15</v>
      </c>
      <c r="AI23" s="7">
        <f t="shared" ref="AI23" si="217">ROUNDDOWN(IF(AI22&lt;=1944.5,0,MIN(5.5%*AI22,0.2*(MAX(AI22-1944,0)))),2)</f>
        <v>780.01</v>
      </c>
      <c r="AJ23" s="7">
        <f t="shared" ref="AJ23" si="218">ROUNDDOWN(IF(AJ22&lt;=1944.5,0,MIN(5.5%*AJ22,0.2*(MAX(AJ22-1944,0)))),2)</f>
        <v>873.84</v>
      </c>
      <c r="AK23" s="7">
        <f t="shared" ref="AK23" si="219">ROUNDDOWN(IF(AK22&lt;=1944.5,0,MIN(5.5%*AK22,0.2*(MAX(AK22-1944,0)))),2)</f>
        <v>970.86</v>
      </c>
      <c r="AL23" s="7">
        <f t="shared" ref="AL23" si="220">ROUNDDOWN(IF(AL22&lt;=1944.5,0,MIN(5.5%*AL22,0.2*(MAX(AL22-1944,0)))),2)</f>
        <v>1070.96</v>
      </c>
      <c r="AM23" s="7">
        <f t="shared" ref="AM23" si="221">ROUNDDOWN(IF(AM22&lt;=1944.5,0,MIN(5.5%*AM22,0.2*(MAX(AM22-1944,0)))),2)</f>
        <v>1174.25</v>
      </c>
      <c r="AN23" s="7">
        <f t="shared" ref="AN23" si="222">ROUNDDOWN(IF(AN22&lt;=1944.5,0,MIN(5.5%*AN22,0.2*(MAX(AN22-1944,0)))),2)</f>
        <v>1280.51</v>
      </c>
      <c r="AO23" s="7">
        <f t="shared" ref="AO23" si="223">ROUNDDOWN(IF(AO22&lt;=1944.5,0,MIN(5.5%*AO22,0.2*(MAX(AO22-1944,0)))),2)</f>
        <v>1389.96</v>
      </c>
      <c r="AP23" s="7">
        <f t="shared" ref="AP23" si="224">ROUNDDOWN(IF(AP22&lt;=1944.5,0,MIN(5.5%*AP22,0.2*(MAX(AP22-1944,0)))),2)</f>
        <v>1502.38</v>
      </c>
      <c r="AQ23" s="7">
        <f t="shared" ref="AQ23:AS23" si="225">ROUNDDOWN(IF(AQ22&lt;=1944.5,0,MIN(5.5%*AQ22,0.2*(MAX(AQ22-1944,0)))),2)</f>
        <v>1617.55</v>
      </c>
      <c r="AS23" s="7">
        <f t="shared" si="225"/>
        <v>1617.55</v>
      </c>
      <c r="AT23" s="7">
        <f t="shared" ref="AT23" si="226">ROUNDDOWN(IF(AT22&lt;=1944.5,0,MIN(5.5%*AT22,0.2*(MAX(AT22-1944,0)))),2)</f>
        <v>1617.55</v>
      </c>
      <c r="AU23" s="7">
        <f t="shared" ref="AU23" si="227">ROUNDDOWN(IF(AU22&lt;=1944.5,0,MIN(5.5%*AU22,0.2*(MAX(AU22-1944,0)))),2)</f>
        <v>1617.66</v>
      </c>
      <c r="AV23" s="7">
        <f t="shared" ref="AV23" si="228">ROUNDDOWN(IF(AV22&lt;=1944.5,0,MIN(5.5%*AV22,0.2*(MAX(AV22-1944,0)))),2)</f>
        <v>1617.66</v>
      </c>
      <c r="AW23" s="7">
        <f t="shared" ref="AW23" si="229">ROUNDDOWN(IF(AW22&lt;=1944.5,0,MIN(5.5%*AW22,0.2*(MAX(AW22-1944,0)))),2)</f>
        <v>1617.66</v>
      </c>
      <c r="AX23" s="7">
        <f t="shared" ref="AX23" si="230">ROUNDDOWN(IF(AX22&lt;=1944.5,0,MIN(5.5%*AX22,0.2*(MAX(AX22-1944,0)))),2)</f>
        <v>1617.66</v>
      </c>
      <c r="AY23" s="7">
        <f t="shared" ref="AY23" si="231">ROUNDDOWN(IF(AY22&lt;=1944.5,0,MIN(5.5%*AY22,0.2*(MAX(AY22-1944,0)))),2)</f>
        <v>1617.77</v>
      </c>
      <c r="AZ23" s="7">
        <f t="shared" ref="AZ23" si="232">ROUNDDOWN(IF(AZ22&lt;=1944.5,0,MIN(5.5%*AZ22,0.2*(MAX(AZ22-1944,0)))),2)</f>
        <v>1617.77</v>
      </c>
      <c r="BA23" s="7">
        <f t="shared" ref="BA23" si="233">ROUNDDOWN(IF(BA22&lt;=1944.5,0,MIN(5.5%*BA22,0.2*(MAX(BA22-1944,0)))),2)</f>
        <v>1617.77</v>
      </c>
      <c r="BB23" s="7">
        <f t="shared" ref="BB23" si="234">ROUNDDOWN(IF(BB22&lt;=1944.5,0,MIN(5.5%*BB22,0.2*(MAX(BB22-1944,0)))),2)</f>
        <v>1617.77</v>
      </c>
      <c r="BC23" s="7">
        <f t="shared" ref="BC23" si="235">ROUNDDOWN(IF(BC22&lt;=1944.5,0,MIN(5.5%*BC22,0.2*(MAX(BC22-1944,0)))),2)</f>
        <v>1617.77</v>
      </c>
      <c r="BE23" s="7">
        <f t="shared" ref="BE23:BQ23" si="236">ROUNDDOWN(IF(BE22&lt;=1944.5,0,MIN(5.5%*BE22,0.2*(MAX(BE22-1944,0)))),2)</f>
        <v>281.49</v>
      </c>
      <c r="BF23" s="7">
        <f t="shared" si="236"/>
        <v>281.49</v>
      </c>
      <c r="BG23" s="7"/>
      <c r="BH23" s="7">
        <f t="shared" si="236"/>
        <v>281.60000000000002</v>
      </c>
      <c r="BI23" s="7">
        <f t="shared" si="236"/>
        <v>281.60000000000002</v>
      </c>
      <c r="BJ23" s="7"/>
      <c r="BK23" s="7">
        <f t="shared" si="236"/>
        <v>281.60000000000002</v>
      </c>
      <c r="BL23" s="7">
        <f t="shared" si="236"/>
        <v>281.60000000000002</v>
      </c>
      <c r="BM23" s="7">
        <f t="shared" si="236"/>
        <v>281.60000000000002</v>
      </c>
      <c r="BN23" s="7">
        <f t="shared" si="236"/>
        <v>281.60000000000002</v>
      </c>
      <c r="BO23" s="7"/>
      <c r="BP23" s="7">
        <f t="shared" si="236"/>
        <v>281.60000000000002</v>
      </c>
      <c r="BQ23" s="7">
        <f t="shared" si="236"/>
        <v>281.70999999999998</v>
      </c>
    </row>
    <row r="24" spans="1:69">
      <c r="A24" s="5" t="s">
        <v>10</v>
      </c>
      <c r="B24" s="7">
        <f>B18-B22-B23</f>
        <v>45769</v>
      </c>
      <c r="C24" s="7">
        <f t="shared" ref="C24:E24" si="237">C18-C22-C23</f>
        <v>73338.039999999994</v>
      </c>
      <c r="D24" s="7">
        <f t="shared" si="237"/>
        <v>24424</v>
      </c>
      <c r="E24" s="7">
        <f t="shared" si="237"/>
        <v>25912</v>
      </c>
      <c r="F24" s="2"/>
      <c r="G24" s="2"/>
      <c r="H24" s="2"/>
      <c r="I24" s="2"/>
      <c r="L24" s="7">
        <f>L18-L22-L23</f>
        <v>0.01</v>
      </c>
      <c r="M24" s="7">
        <f t="shared" ref="M24:N24" si="238">M18-M22-M23</f>
        <v>8652</v>
      </c>
      <c r="N24" s="7">
        <f t="shared" si="238"/>
        <v>8653</v>
      </c>
      <c r="O24" s="7">
        <f t="shared" ref="O24" si="239">O18-O22-O23</f>
        <v>9000</v>
      </c>
      <c r="P24" s="7">
        <f t="shared" ref="P24" si="240">P18-P22-P23</f>
        <v>10000</v>
      </c>
      <c r="Q24" s="7">
        <f t="shared" ref="Q24" si="241">Q18-Q22-Q23</f>
        <v>11000</v>
      </c>
      <c r="R24" s="7">
        <f t="shared" ref="R24" si="242">R18-R22-R23</f>
        <v>12000</v>
      </c>
      <c r="S24" s="7">
        <f t="shared" ref="S24" si="243">S18-S22-S23</f>
        <v>13469</v>
      </c>
      <c r="T24" s="7">
        <f t="shared" ref="T24" si="244">T18-T22-T23</f>
        <v>13470</v>
      </c>
      <c r="U24" s="7">
        <f t="shared" ref="U24" si="245">U18-U22-U23</f>
        <v>15000</v>
      </c>
      <c r="V24" s="7">
        <f t="shared" ref="V24" si="246">V18-V22-V23</f>
        <v>17300</v>
      </c>
      <c r="W24" s="7">
        <f t="shared" ref="W24" si="247">W18-W22-W23</f>
        <v>17305</v>
      </c>
      <c r="X24" s="7">
        <f t="shared" ref="X24" si="248">X18-X22-X23</f>
        <v>23630</v>
      </c>
      <c r="Y24" s="7">
        <f t="shared" ref="Y24" si="249">Y18-Y22-Y23</f>
        <v>27328.799999999999</v>
      </c>
      <c r="Z24" s="7">
        <f t="shared" ref="Z24" si="250">Z18-Z22-Z23</f>
        <v>30984.67</v>
      </c>
      <c r="AA24" s="7">
        <f t="shared" ref="AA24" si="251">AA18-AA22-AA23</f>
        <v>34598.400000000001</v>
      </c>
      <c r="AB24" s="7">
        <f t="shared" ref="AB24" si="252">AB18-AB22-AB23</f>
        <v>38153.050000000003</v>
      </c>
      <c r="AC24" s="7">
        <f t="shared" ref="AC24" si="253">AC18-AC22-AC23</f>
        <v>41650.730000000003</v>
      </c>
      <c r="AD24" s="7">
        <f t="shared" ref="AD24" si="254">AD18-AD22-AD23</f>
        <v>44173.22</v>
      </c>
      <c r="AE24" s="7">
        <f t="shared" ref="AE24" si="255">AE18-AE22-AE23</f>
        <v>44175.22</v>
      </c>
      <c r="AF24" s="7">
        <f t="shared" ref="AF24" si="256">AF18-AF22-AF23</f>
        <v>45087.22</v>
      </c>
      <c r="AG24" s="7">
        <f t="shared" ref="AG24" si="257">AG18-AG22-AG23</f>
        <v>48462.52</v>
      </c>
      <c r="AH24" s="7">
        <f t="shared" ref="AH24" si="258">AH18-AH22-AH23</f>
        <v>51780.85</v>
      </c>
      <c r="AI24" s="7">
        <f t="shared" ref="AI24" si="259">AI18-AI22-AI23</f>
        <v>55037.99</v>
      </c>
      <c r="AJ24" s="7">
        <f t="shared" ref="AJ24" si="260">AJ18-AJ22-AJ23</f>
        <v>58238.16</v>
      </c>
      <c r="AK24" s="7">
        <f t="shared" ref="AK24" si="261">AK18-AK22-AK23</f>
        <v>61377.14</v>
      </c>
      <c r="AL24" s="7">
        <f t="shared" ref="AL24" si="262">AL18-AL22-AL23</f>
        <v>64457.04</v>
      </c>
      <c r="AM24" s="7">
        <f t="shared" ref="AM24" si="263">AM18-AM22-AM23</f>
        <v>67475.75</v>
      </c>
      <c r="AN24" s="7">
        <f t="shared" ref="AN24" si="264">AN18-AN22-AN23</f>
        <v>70437.490000000005</v>
      </c>
      <c r="AO24" s="7">
        <f t="shared" ref="AO24" si="265">AO18-AO22-AO23</f>
        <v>73338.039999999994</v>
      </c>
      <c r="AP24" s="7">
        <f t="shared" ref="AP24" si="266">AP18-AP22-AP23</f>
        <v>76181.62</v>
      </c>
      <c r="AQ24" s="7">
        <f t="shared" ref="AQ24:AS24" si="267">AQ18-AQ22-AQ23</f>
        <v>78972.45</v>
      </c>
      <c r="AS24" s="7">
        <f t="shared" si="267"/>
        <v>78972.45</v>
      </c>
      <c r="AT24" s="7">
        <f t="shared" ref="AT24" si="268">AT18-AT22-AT23</f>
        <v>78973.45</v>
      </c>
      <c r="AU24" s="7">
        <f t="shared" ref="AU24" si="269">AU18-AU22-AU23</f>
        <v>78972.34</v>
      </c>
      <c r="AV24" s="7">
        <f t="shared" ref="AV24" si="270">AV18-AV22-AV23</f>
        <v>78973.34</v>
      </c>
      <c r="AW24" s="7">
        <f t="shared" ref="AW24" si="271">AW18-AW22-AW23</f>
        <v>78974.34</v>
      </c>
      <c r="AX24" s="7">
        <f t="shared" ref="AX24" si="272">AX18-AX22-AX23</f>
        <v>78975.34</v>
      </c>
      <c r="AY24" s="7">
        <f t="shared" ref="AY24" si="273">AY18-AY22-AY23</f>
        <v>78974.23</v>
      </c>
      <c r="AZ24" s="7">
        <f t="shared" ref="AZ24" si="274">AZ18-AZ22-AZ23</f>
        <v>78975.23</v>
      </c>
      <c r="BA24" s="7">
        <f t="shared" ref="BA24" si="275">BA18-BA22-BA23</f>
        <v>78976.23</v>
      </c>
      <c r="BB24" s="7">
        <f t="shared" ref="BB24" si="276">BB18-BB22-BB23</f>
        <v>78977.23</v>
      </c>
      <c r="BC24" s="7">
        <f t="shared" ref="BC24" si="277">BC18-BC22-BC23</f>
        <v>78978.23</v>
      </c>
      <c r="BE24" s="7">
        <f t="shared" ref="BE24:BQ24" si="278">BE18-BE22-BE23</f>
        <v>34596.51</v>
      </c>
      <c r="BF24" s="7">
        <f t="shared" si="278"/>
        <v>34598.499000000003</v>
      </c>
      <c r="BG24" s="7"/>
      <c r="BH24" s="7">
        <f t="shared" si="278"/>
        <v>34596.400000000001</v>
      </c>
      <c r="BI24" s="7">
        <f t="shared" si="278"/>
        <v>34599.39</v>
      </c>
      <c r="BJ24" s="7"/>
      <c r="BK24" s="7">
        <f t="shared" si="278"/>
        <v>34599.400999999998</v>
      </c>
      <c r="BL24" s="7">
        <f t="shared" si="278"/>
        <v>34599.4</v>
      </c>
      <c r="BM24" s="7">
        <f t="shared" si="278"/>
        <v>34600.400000000001</v>
      </c>
      <c r="BN24" s="7">
        <f t="shared" si="278"/>
        <v>34602.39</v>
      </c>
      <c r="BO24" s="7"/>
      <c r="BP24" s="7">
        <f t="shared" si="278"/>
        <v>34602.400000000001</v>
      </c>
      <c r="BQ24" s="7">
        <f t="shared" si="278"/>
        <v>34602.29</v>
      </c>
    </row>
    <row r="25" spans="1:69" ht="26.25" customHeight="1">
      <c r="A25" s="1" t="s">
        <v>40</v>
      </c>
      <c r="B25" s="2"/>
      <c r="C25" s="2"/>
      <c r="D25" s="2"/>
      <c r="E25" s="2"/>
      <c r="F25" s="2"/>
      <c r="G25" s="2"/>
      <c r="H25" s="2"/>
      <c r="I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</row>
    <row r="26" spans="1:69">
      <c r="A26" s="12" t="s">
        <v>38</v>
      </c>
      <c r="B26" s="13">
        <f>B22/B18</f>
        <v>0.17320655327887147</v>
      </c>
      <c r="C26" s="13">
        <f t="shared" ref="C26:E26" si="279">C22/C18</f>
        <v>0.25272</v>
      </c>
      <c r="D26" s="13">
        <f t="shared" si="279"/>
        <v>6.1337432744043047E-2</v>
      </c>
      <c r="E26" s="13">
        <f t="shared" si="279"/>
        <v>7.3714285714285718E-2</v>
      </c>
      <c r="F26" s="2"/>
      <c r="G26" s="2"/>
      <c r="H26" s="2"/>
      <c r="I26" s="2"/>
      <c r="L26" s="13">
        <f>L22/L18</f>
        <v>0</v>
      </c>
      <c r="M26" s="13">
        <f t="shared" ref="M26:N26" si="280">M22/M18</f>
        <v>0</v>
      </c>
      <c r="N26" s="13">
        <f t="shared" si="280"/>
        <v>0</v>
      </c>
      <c r="O26" s="13">
        <f t="shared" ref="O26:AQ26" si="281">O22/O18</f>
        <v>0</v>
      </c>
      <c r="P26" s="13">
        <f t="shared" si="281"/>
        <v>0</v>
      </c>
      <c r="Q26" s="13">
        <f t="shared" si="281"/>
        <v>0</v>
      </c>
      <c r="R26" s="13">
        <f t="shared" si="281"/>
        <v>0</v>
      </c>
      <c r="S26" s="13">
        <f t="shared" si="281"/>
        <v>0</v>
      </c>
      <c r="T26" s="13">
        <f t="shared" si="281"/>
        <v>0</v>
      </c>
      <c r="U26" s="13">
        <f t="shared" si="281"/>
        <v>0</v>
      </c>
      <c r="V26" s="13">
        <f t="shared" si="281"/>
        <v>0</v>
      </c>
      <c r="W26" s="13">
        <f t="shared" si="281"/>
        <v>0</v>
      </c>
      <c r="X26" s="13">
        <f t="shared" si="281"/>
        <v>5.4800000000000001E-2</v>
      </c>
      <c r="Y26" s="13">
        <f t="shared" si="281"/>
        <v>8.5000000000000006E-2</v>
      </c>
      <c r="Z26" s="13">
        <f t="shared" si="281"/>
        <v>0.10874285714285714</v>
      </c>
      <c r="AA26" s="13">
        <f t="shared" si="281"/>
        <v>0.128</v>
      </c>
      <c r="AB26" s="13">
        <f t="shared" si="281"/>
        <v>0.14422222222222222</v>
      </c>
      <c r="AC26" s="13">
        <f t="shared" si="281"/>
        <v>0.15828</v>
      </c>
      <c r="AD26" s="13">
        <f t="shared" si="281"/>
        <v>0.16763565891472867</v>
      </c>
      <c r="AE26" s="13">
        <f t="shared" si="281"/>
        <v>0.16762941154548502</v>
      </c>
      <c r="AF26" s="13">
        <f t="shared" si="281"/>
        <v>0.17083636363636365</v>
      </c>
      <c r="AG26" s="13">
        <f t="shared" si="281"/>
        <v>0.18226666666666666</v>
      </c>
      <c r="AH26" s="13">
        <f t="shared" si="281"/>
        <v>0.19276923076923078</v>
      </c>
      <c r="AI26" s="13">
        <f t="shared" si="281"/>
        <v>0.2026</v>
      </c>
      <c r="AJ26" s="13">
        <f t="shared" si="281"/>
        <v>0.21184</v>
      </c>
      <c r="AK26" s="13">
        <f t="shared" si="281"/>
        <v>0.22065000000000001</v>
      </c>
      <c r="AL26" s="13">
        <f t="shared" si="281"/>
        <v>0.22908235294117646</v>
      </c>
      <c r="AM26" s="13">
        <f t="shared" si="281"/>
        <v>0.23722222222222222</v>
      </c>
      <c r="AN26" s="13">
        <f t="shared" si="281"/>
        <v>0.2450736842105263</v>
      </c>
      <c r="AO26" s="13">
        <f t="shared" si="281"/>
        <v>0.25272</v>
      </c>
      <c r="AP26" s="13">
        <f t="shared" si="281"/>
        <v>0.26015238095238097</v>
      </c>
      <c r="AQ26" s="13">
        <f t="shared" si="281"/>
        <v>0.26736363636363636</v>
      </c>
      <c r="AS26" s="13">
        <f t="shared" ref="AS26:BC26" si="282">AS22/AS18</f>
        <v>0.26736363636363636</v>
      </c>
      <c r="AT26" s="13">
        <f t="shared" si="282"/>
        <v>0.26736120580721995</v>
      </c>
      <c r="AU26" s="13">
        <f t="shared" si="282"/>
        <v>0.26737695678260393</v>
      </c>
      <c r="AV26" s="13">
        <f t="shared" si="282"/>
        <v>0.26737452614928686</v>
      </c>
      <c r="AW26" s="13">
        <f t="shared" si="282"/>
        <v>0.26737209556016145</v>
      </c>
      <c r="AX26" s="13">
        <f t="shared" si="282"/>
        <v>0.26736966501522658</v>
      </c>
      <c r="AY26" s="13">
        <f t="shared" si="282"/>
        <v>0.26738541534098142</v>
      </c>
      <c r="AZ26" s="13">
        <f t="shared" si="282"/>
        <v>0.26738298471915423</v>
      </c>
      <c r="BA26" s="13">
        <f t="shared" si="282"/>
        <v>0.26738055414151696</v>
      </c>
      <c r="BB26" s="13">
        <f t="shared" si="282"/>
        <v>0.26737812360806845</v>
      </c>
      <c r="BC26" s="13">
        <f t="shared" si="282"/>
        <v>0.26737569311880738</v>
      </c>
      <c r="BE26" s="13">
        <f t="shared" ref="BE26:BQ26" si="283">BE22/BE18</f>
        <v>0.12796279627962795</v>
      </c>
      <c r="BF26" s="13">
        <f t="shared" si="283"/>
        <v>0.12795643300966955</v>
      </c>
      <c r="BG26" s="13"/>
      <c r="BH26" s="13">
        <f t="shared" si="283"/>
        <v>0.12800640032001601</v>
      </c>
      <c r="BI26" s="13">
        <f t="shared" si="283"/>
        <v>0.12799683207840606</v>
      </c>
      <c r="BJ26" s="13"/>
      <c r="BK26" s="13">
        <f t="shared" si="283"/>
        <v>0.12799679688015808</v>
      </c>
      <c r="BL26" s="13">
        <f t="shared" si="283"/>
        <v>0.127996800079998</v>
      </c>
      <c r="BM26" s="13">
        <f t="shared" si="283"/>
        <v>0.127993600319984</v>
      </c>
      <c r="BN26" s="13">
        <f t="shared" si="283"/>
        <v>0.12798723327348097</v>
      </c>
      <c r="BO26" s="13"/>
      <c r="BP26" s="13">
        <f t="shared" si="283"/>
        <v>0.12798720127987201</v>
      </c>
      <c r="BQ26" s="13">
        <f t="shared" si="283"/>
        <v>0.1280307953806929</v>
      </c>
    </row>
    <row r="27" spans="1:69">
      <c r="A27" s="12" t="s">
        <v>39</v>
      </c>
      <c r="B27" s="13">
        <f>IF(B18/2&lt;=8652,0,IF(B18/2&lt;=13669,(2*993.62*B20+1400)/10000,IF(B18/2&lt;=53665,((2*225.4*B21+2397)/10000),IF(B18/2&lt;=254446,0.42,0.45))))</f>
        <v>0.30430865600000001</v>
      </c>
      <c r="C27" s="13">
        <f>IF(C18/2&lt;=8652,0,IF(C18/2&lt;=13669,(2*993.62*C20+1400)/10000,IF(C18/2&lt;=53665,((2*225.4*C21+2397)/10000),IF(C18/2&lt;=254446,0.42,0.45))))</f>
        <v>0.40348014799999998</v>
      </c>
      <c r="D27" s="13">
        <f>IF(D18/2&lt;=8652,0,IF(D18/2&lt;=13669,(2*993.62*D20+1400)/10000,IF(D18/2&lt;=53665,((2*225.4*D21+2397)/10000),IF(D18/2&lt;=254446,0.42,0.45))))</f>
        <v>0.22660391920000003</v>
      </c>
      <c r="E27" s="13">
        <f>IF(E18/2&lt;=8652,0,IF(E18/2&lt;=13669,(2*993.62*E20+1400)/10000,IF(E18/2&lt;=53665,((2*225.4*E21+2397)/10000),IF(E18/2&lt;=254446,0.42,0.45))))</f>
        <v>0.241192148</v>
      </c>
      <c r="F27" s="2"/>
      <c r="G27" s="2"/>
      <c r="H27" s="2"/>
      <c r="I27" s="2"/>
      <c r="L27" s="13">
        <f>IF(L18/2&lt;=8652,0,IF(L18/2&lt;=13669,(2*993.62*L20+1400)/10000,IF(L18/2&lt;=53665,((2*225.4*L21+2397)/10000),IF(L18/2&lt;=254446,0.42,0.45))))</f>
        <v>0</v>
      </c>
      <c r="M27" s="13">
        <f t="shared" ref="M27:N27" si="284">IF(M18/2&lt;=8652,0,IF(M18/2&lt;=13669,(2*993.62*M20+1400)/10000,IF(M18/2&lt;=53665,((2*225.4*M21+2397)/10000),IF(M18/2&lt;=254446,0.42,0.45))))</f>
        <v>0</v>
      </c>
      <c r="N27" s="13">
        <f t="shared" si="284"/>
        <v>0</v>
      </c>
      <c r="O27" s="13">
        <f t="shared" ref="O27:AQ27" si="285">IF(O18/2&lt;=8652,0,IF(O18/2&lt;=13669,(2*993.62*O20+1400)/10000,IF(O18/2&lt;=53665,((2*225.4*O21+2397)/10000),IF(O18/2&lt;=254446,0.42,0.45))))</f>
        <v>0</v>
      </c>
      <c r="P27" s="13">
        <f t="shared" si="285"/>
        <v>0</v>
      </c>
      <c r="Q27" s="13">
        <f t="shared" si="285"/>
        <v>0</v>
      </c>
      <c r="R27" s="13">
        <f t="shared" si="285"/>
        <v>0</v>
      </c>
      <c r="S27" s="13">
        <f t="shared" si="285"/>
        <v>0</v>
      </c>
      <c r="T27" s="13">
        <f t="shared" si="285"/>
        <v>0</v>
      </c>
      <c r="U27" s="13">
        <f t="shared" si="285"/>
        <v>0</v>
      </c>
      <c r="V27" s="13">
        <f t="shared" si="285"/>
        <v>0</v>
      </c>
      <c r="W27" s="13">
        <f t="shared" si="285"/>
        <v>0.14000000000000001</v>
      </c>
      <c r="X27" s="13">
        <f t="shared" si="285"/>
        <v>0.21646899519999996</v>
      </c>
      <c r="Y27" s="13">
        <f t="shared" si="285"/>
        <v>0.24570014799999998</v>
      </c>
      <c r="Z27" s="13">
        <f t="shared" si="285"/>
        <v>0.25697014800000001</v>
      </c>
      <c r="AA27" s="13">
        <f t="shared" si="285"/>
        <v>0.26824014800000001</v>
      </c>
      <c r="AB27" s="13">
        <f t="shared" si="285"/>
        <v>0.27951014799999996</v>
      </c>
      <c r="AC27" s="13">
        <f t="shared" si="285"/>
        <v>0.29078014800000002</v>
      </c>
      <c r="AD27" s="13">
        <f t="shared" si="285"/>
        <v>0.29903880399999999</v>
      </c>
      <c r="AE27" s="13">
        <f t="shared" si="285"/>
        <v>0.29904331200000001</v>
      </c>
      <c r="AF27" s="13">
        <f t="shared" si="285"/>
        <v>0.30205014799999996</v>
      </c>
      <c r="AG27" s="13">
        <f t="shared" si="285"/>
        <v>0.31332014800000002</v>
      </c>
      <c r="AH27" s="13">
        <f t="shared" si="285"/>
        <v>0.32459014800000002</v>
      </c>
      <c r="AI27" s="13">
        <f t="shared" si="285"/>
        <v>0.33586014800000003</v>
      </c>
      <c r="AJ27" s="13">
        <f t="shared" si="285"/>
        <v>0.34713014800000003</v>
      </c>
      <c r="AK27" s="13">
        <f t="shared" si="285"/>
        <v>0.35840014799999997</v>
      </c>
      <c r="AL27" s="13">
        <f t="shared" si="285"/>
        <v>0.36967014800000003</v>
      </c>
      <c r="AM27" s="13">
        <f t="shared" si="285"/>
        <v>0.38094014800000003</v>
      </c>
      <c r="AN27" s="13">
        <f t="shared" si="285"/>
        <v>0.39221014800000004</v>
      </c>
      <c r="AO27" s="13">
        <f t="shared" si="285"/>
        <v>0.40348014799999998</v>
      </c>
      <c r="AP27" s="13">
        <f t="shared" si="285"/>
        <v>0.41475014799999999</v>
      </c>
      <c r="AQ27" s="13">
        <f t="shared" si="285"/>
        <v>0.42</v>
      </c>
      <c r="AS27" s="13">
        <f t="shared" ref="AS27:BC27" si="286">IF(AS18/2&lt;=8652,0,IF(AS18/2&lt;=13669,(2*993.62*AS20+1400)/10000,IF(AS18/2&lt;=53665,((2*225.4*AS21+2397)/10000),IF(AS18/2&lt;=254446,0.42,0.45))))</f>
        <v>0.42</v>
      </c>
      <c r="AT27" s="13">
        <f t="shared" si="286"/>
        <v>0.42</v>
      </c>
      <c r="AU27" s="13">
        <f t="shared" si="286"/>
        <v>0.42</v>
      </c>
      <c r="AV27" s="13">
        <f t="shared" si="286"/>
        <v>0.42</v>
      </c>
      <c r="AW27" s="13">
        <f t="shared" si="286"/>
        <v>0.42</v>
      </c>
      <c r="AX27" s="13">
        <f t="shared" si="286"/>
        <v>0.42</v>
      </c>
      <c r="AY27" s="13">
        <f t="shared" si="286"/>
        <v>0.42</v>
      </c>
      <c r="AZ27" s="13">
        <f t="shared" si="286"/>
        <v>0.42</v>
      </c>
      <c r="BA27" s="13">
        <f t="shared" si="286"/>
        <v>0.42</v>
      </c>
      <c r="BB27" s="13">
        <f t="shared" si="286"/>
        <v>0.42</v>
      </c>
      <c r="BC27" s="13">
        <f t="shared" si="286"/>
        <v>0.42</v>
      </c>
      <c r="BE27" s="13">
        <f t="shared" ref="BE27:BQ27" si="287">IF(BE18/2&lt;=8652,0,IF(BE18/2&lt;=13669,(2*993.62*BE20+1400)/10000,IF(BE18/2&lt;=53665,((2*225.4*BE21+2397)/10000),IF(BE18/2&lt;=254446,0.42,0.45))))</f>
        <v>0.26823113199999998</v>
      </c>
      <c r="BF27" s="13">
        <f t="shared" si="287"/>
        <v>0.26823113199999998</v>
      </c>
      <c r="BG27" s="13"/>
      <c r="BH27" s="13">
        <f t="shared" si="287"/>
        <v>0.26823564</v>
      </c>
      <c r="BI27" s="13">
        <f t="shared" si="287"/>
        <v>0.26824014800000001</v>
      </c>
      <c r="BJ27" s="13"/>
      <c r="BK27" s="13">
        <f t="shared" si="287"/>
        <v>0.26824014800000001</v>
      </c>
      <c r="BL27" s="13">
        <f t="shared" si="287"/>
        <v>0.26824014800000001</v>
      </c>
      <c r="BM27" s="13">
        <f t="shared" si="287"/>
        <v>0.26824465599999997</v>
      </c>
      <c r="BN27" s="13">
        <f t="shared" si="287"/>
        <v>0.26824465599999997</v>
      </c>
      <c r="BO27" s="13"/>
      <c r="BP27" s="13">
        <f t="shared" si="287"/>
        <v>0.26824916400000004</v>
      </c>
      <c r="BQ27" s="13">
        <f t="shared" si="287"/>
        <v>0.268253672</v>
      </c>
    </row>
    <row r="28" spans="1:69">
      <c r="A28" s="9"/>
      <c r="B28" s="2"/>
      <c r="C28" s="2"/>
      <c r="D28" s="2"/>
      <c r="E28" s="2"/>
      <c r="F28" s="2"/>
      <c r="G28" s="2"/>
      <c r="H28" s="2"/>
      <c r="I28" s="2"/>
    </row>
    <row r="29" spans="1:69">
      <c r="A29" s="2"/>
      <c r="B29" s="2"/>
      <c r="C29" s="2"/>
      <c r="D29" s="2"/>
      <c r="E29" s="2"/>
      <c r="F29" s="2"/>
      <c r="G29" s="2"/>
      <c r="H29" s="2"/>
      <c r="I29" s="2"/>
    </row>
    <row r="30" spans="1:69">
      <c r="A30" s="2"/>
      <c r="B30" s="2"/>
      <c r="C30" s="2"/>
      <c r="D30" s="2"/>
      <c r="E30" s="2"/>
      <c r="F30" s="2"/>
      <c r="G30" s="2"/>
      <c r="H30" s="2"/>
      <c r="I30" s="2"/>
    </row>
    <row r="31" spans="1:69">
      <c r="L31" s="2">
        <v>8652</v>
      </c>
      <c r="M31" s="2">
        <v>0</v>
      </c>
    </row>
    <row r="32" spans="1:69">
      <c r="L32" s="2">
        <v>8652</v>
      </c>
      <c r="M32" s="2">
        <v>30000</v>
      </c>
    </row>
    <row r="33" spans="12:13">
      <c r="L33" s="2"/>
      <c r="M33" s="2"/>
    </row>
    <row r="34" spans="12:13">
      <c r="L34" s="2">
        <v>13669</v>
      </c>
      <c r="M34" s="2">
        <v>0</v>
      </c>
    </row>
    <row r="35" spans="12:13">
      <c r="L35" s="2">
        <v>13669</v>
      </c>
      <c r="M35" s="2">
        <v>30000</v>
      </c>
    </row>
    <row r="36" spans="12:13">
      <c r="L36" s="2"/>
      <c r="M36" s="2"/>
    </row>
    <row r="37" spans="12:13">
      <c r="L37" s="2">
        <v>53665</v>
      </c>
      <c r="M37" s="2">
        <v>0</v>
      </c>
    </row>
    <row r="38" spans="12:13">
      <c r="L38" s="2">
        <f>L37</f>
        <v>53665</v>
      </c>
      <c r="M38" s="2">
        <v>30000</v>
      </c>
    </row>
    <row r="39" spans="12:13">
      <c r="L39" s="2"/>
      <c r="M39" s="2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7"/>
  <sheetViews>
    <sheetView workbookViewId="0">
      <pane xSplit="1" topLeftCell="B1" activePane="topRight" state="frozen"/>
      <selection pane="topRight" activeCell="B3" sqref="B3"/>
    </sheetView>
  </sheetViews>
  <sheetFormatPr baseColWidth="10" defaultRowHeight="12.75"/>
  <cols>
    <col min="1" max="1" width="33.42578125" style="3" customWidth="1"/>
    <col min="2" max="2" width="11.140625" style="3" customWidth="1"/>
    <col min="3" max="3" width="13.5703125" style="3" customWidth="1"/>
    <col min="4" max="16384" width="11.42578125" style="3"/>
  </cols>
  <sheetData>
    <row r="1" spans="1:83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8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BW2" s="3" t="s">
        <v>47</v>
      </c>
    </row>
    <row r="3" spans="1:83">
      <c r="A3" s="5" t="s">
        <v>1</v>
      </c>
      <c r="B3" s="6">
        <v>1</v>
      </c>
      <c r="C3" s="6">
        <v>5000</v>
      </c>
      <c r="D3" s="6">
        <v>8652</v>
      </c>
      <c r="E3" s="6">
        <v>8653</v>
      </c>
      <c r="F3" s="6">
        <v>8700</v>
      </c>
      <c r="G3" s="6">
        <v>9000</v>
      </c>
      <c r="H3" s="6">
        <v>10000</v>
      </c>
      <c r="I3" s="6">
        <v>11000</v>
      </c>
      <c r="J3" s="6">
        <v>12000</v>
      </c>
      <c r="K3" s="6">
        <v>13669</v>
      </c>
      <c r="L3" s="6">
        <v>13670</v>
      </c>
      <c r="M3" s="6">
        <v>13674</v>
      </c>
      <c r="N3" s="6">
        <v>13754</v>
      </c>
      <c r="O3" s="6">
        <v>13755</v>
      </c>
      <c r="P3" s="6">
        <v>14000</v>
      </c>
      <c r="Q3" s="6">
        <v>15000</v>
      </c>
      <c r="R3" s="6">
        <v>15265</v>
      </c>
      <c r="S3" s="6">
        <v>15266</v>
      </c>
      <c r="T3" s="6">
        <v>15500</v>
      </c>
      <c r="U3" s="6">
        <v>16000</v>
      </c>
      <c r="V3" s="6">
        <v>17000</v>
      </c>
      <c r="W3" s="6">
        <v>18000</v>
      </c>
      <c r="X3" s="6">
        <v>19000</v>
      </c>
      <c r="Y3" s="6">
        <v>20000</v>
      </c>
      <c r="Z3" s="6">
        <v>21000</v>
      </c>
      <c r="AA3" s="6">
        <v>22000</v>
      </c>
      <c r="AB3" s="6">
        <v>23000</v>
      </c>
      <c r="AC3" s="6">
        <v>24000</v>
      </c>
      <c r="AD3" s="6">
        <v>25000</v>
      </c>
      <c r="AE3" s="6">
        <v>26000</v>
      </c>
      <c r="AF3" s="6">
        <v>27000</v>
      </c>
      <c r="AG3" s="6">
        <v>28000</v>
      </c>
      <c r="AH3" s="6">
        <v>29000</v>
      </c>
      <c r="AI3" s="6">
        <v>30000</v>
      </c>
      <c r="AJ3" s="6">
        <v>31000</v>
      </c>
      <c r="AK3" s="6">
        <v>32000</v>
      </c>
      <c r="AL3" s="6">
        <v>33000</v>
      </c>
      <c r="AM3" s="6">
        <v>34000</v>
      </c>
      <c r="AN3" s="6">
        <v>35000</v>
      </c>
      <c r="AO3" s="6">
        <v>36000</v>
      </c>
      <c r="AP3" s="6">
        <v>37000</v>
      </c>
      <c r="AQ3" s="6">
        <v>39000</v>
      </c>
      <c r="AR3" s="6">
        <v>41000</v>
      </c>
      <c r="AS3" s="6">
        <v>43000</v>
      </c>
      <c r="AT3" s="6">
        <v>45000</v>
      </c>
      <c r="AU3" s="6">
        <v>47000</v>
      </c>
      <c r="AV3" s="6">
        <v>49000</v>
      </c>
      <c r="AW3" s="6">
        <v>51000</v>
      </c>
      <c r="AX3" s="6">
        <v>53665</v>
      </c>
      <c r="AY3" s="6">
        <v>53666</v>
      </c>
      <c r="AZ3" s="6">
        <v>54000</v>
      </c>
      <c r="BA3" s="6">
        <v>63000</v>
      </c>
      <c r="BB3" s="6">
        <v>73000</v>
      </c>
      <c r="BC3" s="6">
        <v>83000</v>
      </c>
      <c r="BD3" s="6">
        <v>93000</v>
      </c>
      <c r="BE3" s="6">
        <v>103000</v>
      </c>
      <c r="BF3" s="6">
        <v>113000</v>
      </c>
      <c r="BG3" s="6">
        <v>123000</v>
      </c>
      <c r="BH3" s="6">
        <v>133000</v>
      </c>
      <c r="BI3" s="6">
        <v>143000</v>
      </c>
      <c r="BJ3" s="6">
        <v>145000</v>
      </c>
      <c r="BK3" s="6">
        <v>150000</v>
      </c>
      <c r="BL3" s="6">
        <v>254446</v>
      </c>
      <c r="BM3" s="6">
        <v>254447</v>
      </c>
      <c r="BN3" s="6">
        <v>400000</v>
      </c>
      <c r="BP3" s="6">
        <v>13477</v>
      </c>
      <c r="BQ3" s="6">
        <v>13473</v>
      </c>
      <c r="BR3" s="6">
        <v>13477</v>
      </c>
      <c r="BS3" s="6">
        <v>400003</v>
      </c>
      <c r="BT3" s="6">
        <v>14991</v>
      </c>
      <c r="BU3" s="6">
        <v>14990</v>
      </c>
      <c r="BW3" s="6">
        <v>13477</v>
      </c>
      <c r="BX3" s="6">
        <v>13478</v>
      </c>
      <c r="BY3" s="6">
        <v>13473.171495251261</v>
      </c>
      <c r="BZ3" s="6">
        <v>13480</v>
      </c>
      <c r="CA3" s="6">
        <v>13481</v>
      </c>
      <c r="CB3" s="6">
        <v>13482</v>
      </c>
      <c r="CC3" s="6">
        <v>28001</v>
      </c>
    </row>
    <row r="4" spans="1:83">
      <c r="A4" s="5" t="s">
        <v>2</v>
      </c>
      <c r="B4" s="7">
        <f t="shared" ref="B4:BM4" si="0">INT(B3)</f>
        <v>1</v>
      </c>
      <c r="C4" s="7">
        <f t="shared" si="0"/>
        <v>5000</v>
      </c>
      <c r="D4" s="7">
        <f t="shared" si="0"/>
        <v>8652</v>
      </c>
      <c r="E4" s="7">
        <f t="shared" si="0"/>
        <v>8653</v>
      </c>
      <c r="F4" s="7">
        <f t="shared" si="0"/>
        <v>8700</v>
      </c>
      <c r="G4" s="7">
        <f t="shared" si="0"/>
        <v>9000</v>
      </c>
      <c r="H4" s="7">
        <f t="shared" si="0"/>
        <v>10000</v>
      </c>
      <c r="I4" s="7">
        <f t="shared" si="0"/>
        <v>11000</v>
      </c>
      <c r="J4" s="7">
        <f t="shared" si="0"/>
        <v>12000</v>
      </c>
      <c r="K4" s="7">
        <f t="shared" si="0"/>
        <v>13669</v>
      </c>
      <c r="L4" s="7">
        <f t="shared" si="0"/>
        <v>13670</v>
      </c>
      <c r="M4" s="7">
        <f t="shared" si="0"/>
        <v>13674</v>
      </c>
      <c r="N4" s="7">
        <f t="shared" si="0"/>
        <v>13754</v>
      </c>
      <c r="O4" s="7">
        <f t="shared" si="0"/>
        <v>13755</v>
      </c>
      <c r="P4" s="7">
        <f t="shared" si="0"/>
        <v>14000</v>
      </c>
      <c r="Q4" s="7">
        <f t="shared" si="0"/>
        <v>15000</v>
      </c>
      <c r="R4" s="7">
        <f t="shared" si="0"/>
        <v>15265</v>
      </c>
      <c r="S4" s="7">
        <f t="shared" si="0"/>
        <v>15266</v>
      </c>
      <c r="T4" s="7">
        <f t="shared" si="0"/>
        <v>15500</v>
      </c>
      <c r="U4" s="7">
        <f t="shared" si="0"/>
        <v>16000</v>
      </c>
      <c r="V4" s="7">
        <f t="shared" si="0"/>
        <v>17000</v>
      </c>
      <c r="W4" s="7">
        <f t="shared" si="0"/>
        <v>18000</v>
      </c>
      <c r="X4" s="7">
        <f t="shared" si="0"/>
        <v>19000</v>
      </c>
      <c r="Y4" s="7">
        <f t="shared" si="0"/>
        <v>20000</v>
      </c>
      <c r="Z4" s="7">
        <f t="shared" si="0"/>
        <v>21000</v>
      </c>
      <c r="AA4" s="7">
        <f t="shared" si="0"/>
        <v>22000</v>
      </c>
      <c r="AB4" s="7">
        <f t="shared" si="0"/>
        <v>23000</v>
      </c>
      <c r="AC4" s="7">
        <f t="shared" si="0"/>
        <v>24000</v>
      </c>
      <c r="AD4" s="7">
        <f t="shared" si="0"/>
        <v>25000</v>
      </c>
      <c r="AE4" s="7">
        <f t="shared" si="0"/>
        <v>26000</v>
      </c>
      <c r="AF4" s="7">
        <f t="shared" si="0"/>
        <v>27000</v>
      </c>
      <c r="AG4" s="7">
        <f t="shared" si="0"/>
        <v>28000</v>
      </c>
      <c r="AH4" s="7">
        <f t="shared" si="0"/>
        <v>29000</v>
      </c>
      <c r="AI4" s="7">
        <f t="shared" si="0"/>
        <v>30000</v>
      </c>
      <c r="AJ4" s="7">
        <f t="shared" si="0"/>
        <v>31000</v>
      </c>
      <c r="AK4" s="7">
        <f t="shared" si="0"/>
        <v>32000</v>
      </c>
      <c r="AL4" s="7">
        <f t="shared" si="0"/>
        <v>33000</v>
      </c>
      <c r="AM4" s="7">
        <f t="shared" si="0"/>
        <v>34000</v>
      </c>
      <c r="AN4" s="7">
        <f t="shared" si="0"/>
        <v>35000</v>
      </c>
      <c r="AO4" s="7">
        <f t="shared" si="0"/>
        <v>36000</v>
      </c>
      <c r="AP4" s="7">
        <f t="shared" si="0"/>
        <v>37000</v>
      </c>
      <c r="AQ4" s="7">
        <f t="shared" si="0"/>
        <v>39000</v>
      </c>
      <c r="AR4" s="7">
        <f t="shared" si="0"/>
        <v>41000</v>
      </c>
      <c r="AS4" s="7">
        <f t="shared" si="0"/>
        <v>43000</v>
      </c>
      <c r="AT4" s="7">
        <f t="shared" si="0"/>
        <v>45000</v>
      </c>
      <c r="AU4" s="7">
        <f t="shared" si="0"/>
        <v>47000</v>
      </c>
      <c r="AV4" s="7">
        <f t="shared" si="0"/>
        <v>49000</v>
      </c>
      <c r="AW4" s="7">
        <f t="shared" si="0"/>
        <v>51000</v>
      </c>
      <c r="AX4" s="7">
        <f t="shared" si="0"/>
        <v>53665</v>
      </c>
      <c r="AY4" s="7">
        <f t="shared" si="0"/>
        <v>53666</v>
      </c>
      <c r="AZ4" s="7">
        <f t="shared" si="0"/>
        <v>54000</v>
      </c>
      <c r="BA4" s="7">
        <f t="shared" si="0"/>
        <v>63000</v>
      </c>
      <c r="BB4" s="7">
        <f t="shared" si="0"/>
        <v>73000</v>
      </c>
      <c r="BC4" s="7">
        <f t="shared" si="0"/>
        <v>83000</v>
      </c>
      <c r="BD4" s="7">
        <f t="shared" si="0"/>
        <v>93000</v>
      </c>
      <c r="BE4" s="7">
        <f t="shared" si="0"/>
        <v>103000</v>
      </c>
      <c r="BF4" s="7">
        <f t="shared" si="0"/>
        <v>113000</v>
      </c>
      <c r="BG4" s="7">
        <f t="shared" si="0"/>
        <v>123000</v>
      </c>
      <c r="BH4" s="7">
        <f t="shared" si="0"/>
        <v>133000</v>
      </c>
      <c r="BI4" s="7">
        <f t="shared" si="0"/>
        <v>143000</v>
      </c>
      <c r="BJ4" s="7">
        <f t="shared" si="0"/>
        <v>145000</v>
      </c>
      <c r="BK4" s="7">
        <f t="shared" si="0"/>
        <v>150000</v>
      </c>
      <c r="BL4" s="7">
        <f t="shared" si="0"/>
        <v>254446</v>
      </c>
      <c r="BM4" s="7">
        <f t="shared" si="0"/>
        <v>254447</v>
      </c>
      <c r="BN4" s="7">
        <f t="shared" ref="BN4:BP4" si="1">INT(BN3)</f>
        <v>400000</v>
      </c>
      <c r="BP4" s="7">
        <f t="shared" si="1"/>
        <v>13477</v>
      </c>
      <c r="BQ4" s="7">
        <f t="shared" ref="BQ4:BU4" si="2">INT(BQ3)</f>
        <v>13473</v>
      </c>
      <c r="BR4" s="7">
        <f t="shared" si="2"/>
        <v>13477</v>
      </c>
      <c r="BS4" s="7">
        <f t="shared" si="2"/>
        <v>400003</v>
      </c>
      <c r="BT4" s="7">
        <f t="shared" si="2"/>
        <v>14991</v>
      </c>
      <c r="BU4" s="7">
        <f t="shared" si="2"/>
        <v>14990</v>
      </c>
      <c r="BW4" s="7">
        <f t="shared" ref="BW4:CC4" si="3">INT(BW3)</f>
        <v>13477</v>
      </c>
      <c r="BX4" s="7">
        <f t="shared" si="3"/>
        <v>13478</v>
      </c>
      <c r="BY4" s="7">
        <f t="shared" si="3"/>
        <v>13473</v>
      </c>
      <c r="BZ4" s="7">
        <f t="shared" si="3"/>
        <v>13480</v>
      </c>
      <c r="CA4" s="7">
        <f t="shared" si="3"/>
        <v>13481</v>
      </c>
      <c r="CB4" s="7">
        <f t="shared" si="3"/>
        <v>13482</v>
      </c>
      <c r="CC4" s="7">
        <f t="shared" si="3"/>
        <v>28001</v>
      </c>
    </row>
    <row r="5" spans="1:83">
      <c r="A5" s="5" t="s">
        <v>3</v>
      </c>
      <c r="B5" s="8">
        <f t="shared" ref="B5:BM5" si="4">MAX((B4-8652)/10000,0)</f>
        <v>0</v>
      </c>
      <c r="C5" s="8">
        <f t="shared" si="4"/>
        <v>0</v>
      </c>
      <c r="D5" s="8">
        <f t="shared" si="4"/>
        <v>0</v>
      </c>
      <c r="E5" s="8">
        <f t="shared" si="4"/>
        <v>1E-4</v>
      </c>
      <c r="F5" s="8">
        <f t="shared" si="4"/>
        <v>4.7999999999999996E-3</v>
      </c>
      <c r="G5" s="8">
        <f t="shared" si="4"/>
        <v>3.4799999999999998E-2</v>
      </c>
      <c r="H5" s="8">
        <f t="shared" si="4"/>
        <v>0.1348</v>
      </c>
      <c r="I5" s="8">
        <f t="shared" si="4"/>
        <v>0.23480000000000001</v>
      </c>
      <c r="J5" s="8">
        <f t="shared" si="4"/>
        <v>0.33479999999999999</v>
      </c>
      <c r="K5" s="8">
        <f t="shared" si="4"/>
        <v>0.50170000000000003</v>
      </c>
      <c r="L5" s="8">
        <f t="shared" si="4"/>
        <v>0.50180000000000002</v>
      </c>
      <c r="M5" s="8">
        <f t="shared" si="4"/>
        <v>0.50219999999999998</v>
      </c>
      <c r="N5" s="8">
        <f t="shared" si="4"/>
        <v>0.51019999999999999</v>
      </c>
      <c r="O5" s="8">
        <f t="shared" si="4"/>
        <v>0.51029999999999998</v>
      </c>
      <c r="P5" s="8">
        <f t="shared" si="4"/>
        <v>0.53480000000000005</v>
      </c>
      <c r="Q5" s="8">
        <f t="shared" si="4"/>
        <v>0.63480000000000003</v>
      </c>
      <c r="R5" s="8">
        <f t="shared" si="4"/>
        <v>0.6613</v>
      </c>
      <c r="S5" s="8">
        <f t="shared" si="4"/>
        <v>0.66139999999999999</v>
      </c>
      <c r="T5" s="8">
        <f t="shared" si="4"/>
        <v>0.68479999999999996</v>
      </c>
      <c r="U5" s="8">
        <f t="shared" si="4"/>
        <v>0.73480000000000001</v>
      </c>
      <c r="V5" s="8">
        <f t="shared" si="4"/>
        <v>0.83479999999999999</v>
      </c>
      <c r="W5" s="8">
        <f t="shared" si="4"/>
        <v>0.93479999999999996</v>
      </c>
      <c r="X5" s="8">
        <f t="shared" si="4"/>
        <v>1.0347999999999999</v>
      </c>
      <c r="Y5" s="8">
        <f t="shared" si="4"/>
        <v>1.1348</v>
      </c>
      <c r="Z5" s="8">
        <f t="shared" si="4"/>
        <v>1.2347999999999999</v>
      </c>
      <c r="AA5" s="8">
        <f t="shared" si="4"/>
        <v>1.3348</v>
      </c>
      <c r="AB5" s="8">
        <f t="shared" si="4"/>
        <v>1.4348000000000001</v>
      </c>
      <c r="AC5" s="8">
        <f t="shared" si="4"/>
        <v>1.5347999999999999</v>
      </c>
      <c r="AD5" s="8">
        <f t="shared" si="4"/>
        <v>1.6348</v>
      </c>
      <c r="AE5" s="8">
        <f t="shared" si="4"/>
        <v>1.7347999999999999</v>
      </c>
      <c r="AF5" s="8">
        <f t="shared" si="4"/>
        <v>1.8348</v>
      </c>
      <c r="AG5" s="8">
        <f t="shared" si="4"/>
        <v>1.9348000000000001</v>
      </c>
      <c r="AH5" s="8">
        <f t="shared" si="4"/>
        <v>2.0348000000000002</v>
      </c>
      <c r="AI5" s="8">
        <f t="shared" si="4"/>
        <v>2.1347999999999998</v>
      </c>
      <c r="AJ5" s="8">
        <f t="shared" si="4"/>
        <v>2.2347999999999999</v>
      </c>
      <c r="AK5" s="8">
        <f t="shared" si="4"/>
        <v>2.3348</v>
      </c>
      <c r="AL5" s="8">
        <f t="shared" si="4"/>
        <v>2.4348000000000001</v>
      </c>
      <c r="AM5" s="8">
        <f t="shared" si="4"/>
        <v>2.5348000000000002</v>
      </c>
      <c r="AN5" s="8">
        <f t="shared" si="4"/>
        <v>2.6347999999999998</v>
      </c>
      <c r="AO5" s="8">
        <f t="shared" si="4"/>
        <v>2.7347999999999999</v>
      </c>
      <c r="AP5" s="8">
        <f t="shared" si="4"/>
        <v>2.8348</v>
      </c>
      <c r="AQ5" s="8">
        <f t="shared" si="4"/>
        <v>3.0348000000000002</v>
      </c>
      <c r="AR5" s="8">
        <f t="shared" si="4"/>
        <v>3.2347999999999999</v>
      </c>
      <c r="AS5" s="8">
        <f t="shared" si="4"/>
        <v>3.4348000000000001</v>
      </c>
      <c r="AT5" s="8">
        <f t="shared" si="4"/>
        <v>3.6347999999999998</v>
      </c>
      <c r="AU5" s="8">
        <f t="shared" si="4"/>
        <v>3.8348</v>
      </c>
      <c r="AV5" s="8">
        <f t="shared" si="4"/>
        <v>4.0347999999999997</v>
      </c>
      <c r="AW5" s="8">
        <f t="shared" si="4"/>
        <v>4.2347999999999999</v>
      </c>
      <c r="AX5" s="8">
        <f t="shared" si="4"/>
        <v>4.5012999999999996</v>
      </c>
      <c r="AY5" s="8">
        <f t="shared" si="4"/>
        <v>4.5014000000000003</v>
      </c>
      <c r="AZ5" s="8">
        <f t="shared" si="4"/>
        <v>4.5347999999999997</v>
      </c>
      <c r="BA5" s="8">
        <f t="shared" si="4"/>
        <v>5.4348000000000001</v>
      </c>
      <c r="BB5" s="8">
        <f t="shared" si="4"/>
        <v>6.4348000000000001</v>
      </c>
      <c r="BC5" s="8">
        <f t="shared" si="4"/>
        <v>7.4348000000000001</v>
      </c>
      <c r="BD5" s="8">
        <f t="shared" si="4"/>
        <v>8.4347999999999992</v>
      </c>
      <c r="BE5" s="8">
        <f t="shared" si="4"/>
        <v>9.4347999999999992</v>
      </c>
      <c r="BF5" s="8">
        <f t="shared" si="4"/>
        <v>10.434799999999999</v>
      </c>
      <c r="BG5" s="8">
        <f t="shared" si="4"/>
        <v>11.434799999999999</v>
      </c>
      <c r="BH5" s="8">
        <f t="shared" si="4"/>
        <v>12.434799999999999</v>
      </c>
      <c r="BI5" s="8">
        <f t="shared" si="4"/>
        <v>13.434799999999999</v>
      </c>
      <c r="BJ5" s="8">
        <f t="shared" si="4"/>
        <v>13.6348</v>
      </c>
      <c r="BK5" s="8">
        <f t="shared" si="4"/>
        <v>14.1348</v>
      </c>
      <c r="BL5" s="8">
        <f t="shared" si="4"/>
        <v>24.5794</v>
      </c>
      <c r="BM5" s="8">
        <f t="shared" si="4"/>
        <v>24.579499999999999</v>
      </c>
      <c r="BN5" s="8">
        <f t="shared" ref="BN5:BP5" si="5">MAX((BN4-8652)/10000,0)</f>
        <v>39.134799999999998</v>
      </c>
      <c r="BP5" s="8">
        <f t="shared" si="5"/>
        <v>0.48249999999999998</v>
      </c>
      <c r="BQ5" s="8">
        <f t="shared" ref="BQ5:BU5" si="6">MAX((BQ4-8652)/10000,0)</f>
        <v>0.48209999999999997</v>
      </c>
      <c r="BR5" s="8">
        <f t="shared" si="6"/>
        <v>0.48249999999999998</v>
      </c>
      <c r="BS5" s="8">
        <f t="shared" si="6"/>
        <v>39.135100000000001</v>
      </c>
      <c r="BT5" s="8">
        <f t="shared" si="6"/>
        <v>0.63390000000000002</v>
      </c>
      <c r="BU5" s="8">
        <f t="shared" si="6"/>
        <v>0.63380000000000003</v>
      </c>
      <c r="BW5" s="8">
        <f t="shared" ref="BW5:CC5" si="7">MAX((BW4-8652)/10000,0)</f>
        <v>0.48249999999999998</v>
      </c>
      <c r="BX5" s="8">
        <f t="shared" si="7"/>
        <v>0.48259999999999997</v>
      </c>
      <c r="BY5" s="8">
        <f t="shared" si="7"/>
        <v>0.48209999999999997</v>
      </c>
      <c r="BZ5" s="8">
        <f t="shared" si="7"/>
        <v>0.48280000000000001</v>
      </c>
      <c r="CA5" s="8">
        <f t="shared" si="7"/>
        <v>0.4829</v>
      </c>
      <c r="CB5" s="8">
        <f t="shared" si="7"/>
        <v>0.48299999999999998</v>
      </c>
      <c r="CC5" s="8">
        <f t="shared" si="7"/>
        <v>1.9349000000000001</v>
      </c>
    </row>
    <row r="6" spans="1:83">
      <c r="A6" s="5" t="s">
        <v>4</v>
      </c>
      <c r="B6" s="8">
        <f>MAX((B4-13669)/10000,0)</f>
        <v>0</v>
      </c>
      <c r="C6" s="8">
        <f t="shared" ref="C6:BN6" si="8">MAX((C4-13669)/10000,0)</f>
        <v>0</v>
      </c>
      <c r="D6" s="8">
        <f t="shared" si="8"/>
        <v>0</v>
      </c>
      <c r="E6" s="8">
        <f t="shared" si="8"/>
        <v>0</v>
      </c>
      <c r="F6" s="8">
        <f t="shared" si="8"/>
        <v>0</v>
      </c>
      <c r="G6" s="8">
        <f t="shared" si="8"/>
        <v>0</v>
      </c>
      <c r="H6" s="8">
        <f t="shared" si="8"/>
        <v>0</v>
      </c>
      <c r="I6" s="8">
        <f t="shared" si="8"/>
        <v>0</v>
      </c>
      <c r="J6" s="8">
        <f t="shared" si="8"/>
        <v>0</v>
      </c>
      <c r="K6" s="8">
        <f t="shared" si="8"/>
        <v>0</v>
      </c>
      <c r="L6" s="8">
        <f t="shared" si="8"/>
        <v>1E-4</v>
      </c>
      <c r="M6" s="8">
        <f t="shared" si="8"/>
        <v>5.0000000000000001E-4</v>
      </c>
      <c r="N6" s="8">
        <f t="shared" si="8"/>
        <v>8.5000000000000006E-3</v>
      </c>
      <c r="O6" s="8">
        <f t="shared" si="8"/>
        <v>8.6E-3</v>
      </c>
      <c r="P6" s="8">
        <f t="shared" si="8"/>
        <v>3.3099999999999997E-2</v>
      </c>
      <c r="Q6" s="8">
        <f t="shared" si="8"/>
        <v>0.1331</v>
      </c>
      <c r="R6" s="8">
        <f t="shared" si="8"/>
        <v>0.15959999999999999</v>
      </c>
      <c r="S6" s="8">
        <f t="shared" si="8"/>
        <v>0.15970000000000001</v>
      </c>
      <c r="T6" s="8">
        <f t="shared" si="8"/>
        <v>0.18310000000000001</v>
      </c>
      <c r="U6" s="8">
        <f t="shared" si="8"/>
        <v>0.2331</v>
      </c>
      <c r="V6" s="8">
        <f t="shared" si="8"/>
        <v>0.33310000000000001</v>
      </c>
      <c r="W6" s="8">
        <f t="shared" si="8"/>
        <v>0.43309999999999998</v>
      </c>
      <c r="X6" s="8">
        <f t="shared" si="8"/>
        <v>0.53310000000000002</v>
      </c>
      <c r="Y6" s="8">
        <f t="shared" si="8"/>
        <v>0.6331</v>
      </c>
      <c r="Z6" s="8">
        <f t="shared" si="8"/>
        <v>0.73309999999999997</v>
      </c>
      <c r="AA6" s="8">
        <f t="shared" si="8"/>
        <v>0.83309999999999995</v>
      </c>
      <c r="AB6" s="8">
        <f t="shared" si="8"/>
        <v>0.93310000000000004</v>
      </c>
      <c r="AC6" s="8">
        <f t="shared" si="8"/>
        <v>1.0330999999999999</v>
      </c>
      <c r="AD6" s="8">
        <f t="shared" si="8"/>
        <v>1.1331</v>
      </c>
      <c r="AE6" s="8">
        <f t="shared" si="8"/>
        <v>1.2331000000000001</v>
      </c>
      <c r="AF6" s="8">
        <f t="shared" si="8"/>
        <v>1.3331</v>
      </c>
      <c r="AG6" s="8">
        <f t="shared" si="8"/>
        <v>1.4331</v>
      </c>
      <c r="AH6" s="8">
        <f t="shared" si="8"/>
        <v>1.5330999999999999</v>
      </c>
      <c r="AI6" s="8">
        <f t="shared" si="8"/>
        <v>1.6331</v>
      </c>
      <c r="AJ6" s="8">
        <f t="shared" si="8"/>
        <v>1.7331000000000001</v>
      </c>
      <c r="AK6" s="8">
        <f t="shared" si="8"/>
        <v>1.8331</v>
      </c>
      <c r="AL6" s="8">
        <f t="shared" si="8"/>
        <v>1.9331</v>
      </c>
      <c r="AM6" s="8">
        <f t="shared" si="8"/>
        <v>2.0331000000000001</v>
      </c>
      <c r="AN6" s="8">
        <f t="shared" si="8"/>
        <v>2.1331000000000002</v>
      </c>
      <c r="AO6" s="8">
        <f t="shared" si="8"/>
        <v>2.2330999999999999</v>
      </c>
      <c r="AP6" s="8">
        <f t="shared" si="8"/>
        <v>2.3331</v>
      </c>
      <c r="AQ6" s="8">
        <f t="shared" si="8"/>
        <v>2.5331000000000001</v>
      </c>
      <c r="AR6" s="8">
        <f t="shared" si="8"/>
        <v>2.7330999999999999</v>
      </c>
      <c r="AS6" s="8">
        <f t="shared" si="8"/>
        <v>2.9331</v>
      </c>
      <c r="AT6" s="8">
        <f t="shared" si="8"/>
        <v>3.1331000000000002</v>
      </c>
      <c r="AU6" s="8">
        <f t="shared" si="8"/>
        <v>3.3331</v>
      </c>
      <c r="AV6" s="8">
        <f t="shared" si="8"/>
        <v>3.5331000000000001</v>
      </c>
      <c r="AW6" s="8">
        <f t="shared" si="8"/>
        <v>3.7330999999999999</v>
      </c>
      <c r="AX6" s="8">
        <f t="shared" si="8"/>
        <v>3.9996</v>
      </c>
      <c r="AY6" s="8">
        <f t="shared" si="8"/>
        <v>3.9996999999999998</v>
      </c>
      <c r="AZ6" s="8">
        <f t="shared" si="8"/>
        <v>4.0331000000000001</v>
      </c>
      <c r="BA6" s="8">
        <f t="shared" si="8"/>
        <v>4.9330999999999996</v>
      </c>
      <c r="BB6" s="8">
        <f t="shared" si="8"/>
        <v>5.9330999999999996</v>
      </c>
      <c r="BC6" s="8">
        <f t="shared" si="8"/>
        <v>6.9330999999999996</v>
      </c>
      <c r="BD6" s="8">
        <f t="shared" si="8"/>
        <v>7.9330999999999996</v>
      </c>
      <c r="BE6" s="8">
        <f t="shared" si="8"/>
        <v>8.9330999999999996</v>
      </c>
      <c r="BF6" s="8">
        <f t="shared" si="8"/>
        <v>9.9330999999999996</v>
      </c>
      <c r="BG6" s="8">
        <f t="shared" si="8"/>
        <v>10.9331</v>
      </c>
      <c r="BH6" s="8">
        <f t="shared" si="8"/>
        <v>11.9331</v>
      </c>
      <c r="BI6" s="8">
        <f t="shared" si="8"/>
        <v>12.9331</v>
      </c>
      <c r="BJ6" s="8">
        <f t="shared" si="8"/>
        <v>13.133100000000001</v>
      </c>
      <c r="BK6" s="8">
        <f t="shared" si="8"/>
        <v>13.633100000000001</v>
      </c>
      <c r="BL6" s="8">
        <f t="shared" si="8"/>
        <v>24.0777</v>
      </c>
      <c r="BM6" s="8">
        <f t="shared" si="8"/>
        <v>24.0778</v>
      </c>
      <c r="BN6" s="8">
        <f t="shared" si="8"/>
        <v>38.633099999999999</v>
      </c>
      <c r="BP6" s="8">
        <f t="shared" ref="BP6:BU6" si="9">MAX((BP4-13669)/10000,0)</f>
        <v>0</v>
      </c>
      <c r="BQ6" s="8">
        <f t="shared" si="9"/>
        <v>0</v>
      </c>
      <c r="BR6" s="8">
        <f t="shared" si="9"/>
        <v>0</v>
      </c>
      <c r="BS6" s="8">
        <f t="shared" si="9"/>
        <v>38.633400000000002</v>
      </c>
      <c r="BT6" s="8">
        <f t="shared" si="9"/>
        <v>0.13220000000000001</v>
      </c>
      <c r="BU6" s="8">
        <f t="shared" si="9"/>
        <v>0.1321</v>
      </c>
      <c r="BW6" s="8">
        <f t="shared" ref="BW6:CC6" si="10">MAX((BW4-13669)/10000,0)</f>
        <v>0</v>
      </c>
      <c r="BX6" s="8">
        <f t="shared" si="10"/>
        <v>0</v>
      </c>
      <c r="BY6" s="8">
        <f t="shared" si="10"/>
        <v>0</v>
      </c>
      <c r="BZ6" s="8">
        <f t="shared" si="10"/>
        <v>0</v>
      </c>
      <c r="CA6" s="8">
        <f t="shared" si="10"/>
        <v>0</v>
      </c>
      <c r="CB6" s="8">
        <f t="shared" si="10"/>
        <v>0</v>
      </c>
      <c r="CC6" s="8">
        <f t="shared" si="10"/>
        <v>1.4332</v>
      </c>
      <c r="CE6" s="3">
        <f>(CC3-13669)/10000</f>
        <v>1.4332</v>
      </c>
    </row>
    <row r="7" spans="1:83" ht="24" customHeight="1">
      <c r="A7" s="10" t="s">
        <v>45</v>
      </c>
      <c r="B7" s="7">
        <f>INT(IF(B4&lt;=8652,0,IF(B4&lt;=13669,(993.62*B5+1400)*B5,IF(B4&lt;=53665,(225.4*B6+2397)*B6+952.48,IF(B4&lt;=254446,0.42*B4-8394.14,0.45*B4-16027.52)))))</f>
        <v>0</v>
      </c>
      <c r="C7" s="7">
        <f t="shared" ref="C7:BP7" si="11">INT(IF(C4&lt;=8652,0,IF(C4&lt;=13669,(993.62*C5+1400)*C5,IF(C4&lt;=53665,(225.4*C6+2397)*C6+952.48,IF(C4&lt;=254446,0.42*C4-8394.14,0.45*C4-16027.52)))))</f>
        <v>0</v>
      </c>
      <c r="D7" s="7">
        <f t="shared" si="11"/>
        <v>0</v>
      </c>
      <c r="E7" s="7">
        <f t="shared" si="11"/>
        <v>0</v>
      </c>
      <c r="F7" s="7">
        <f t="shared" si="11"/>
        <v>6</v>
      </c>
      <c r="G7" s="7">
        <f t="shared" si="11"/>
        <v>49</v>
      </c>
      <c r="H7" s="7">
        <f t="shared" si="11"/>
        <v>206</v>
      </c>
      <c r="I7" s="7">
        <f t="shared" si="11"/>
        <v>383</v>
      </c>
      <c r="J7" s="7">
        <f t="shared" si="11"/>
        <v>580</v>
      </c>
      <c r="K7" s="7">
        <f t="shared" si="11"/>
        <v>952</v>
      </c>
      <c r="L7" s="7">
        <f t="shared" si="11"/>
        <v>952</v>
      </c>
      <c r="M7" s="7">
        <f t="shared" si="11"/>
        <v>953</v>
      </c>
      <c r="N7" s="7">
        <f t="shared" si="11"/>
        <v>972</v>
      </c>
      <c r="O7" s="7">
        <f t="shared" si="11"/>
        <v>973</v>
      </c>
      <c r="P7" s="7">
        <f t="shared" si="11"/>
        <v>1032</v>
      </c>
      <c r="Q7" s="7">
        <f t="shared" si="11"/>
        <v>1275</v>
      </c>
      <c r="R7" s="7">
        <f t="shared" si="11"/>
        <v>1340</v>
      </c>
      <c r="S7" s="7">
        <f t="shared" si="11"/>
        <v>1341</v>
      </c>
      <c r="T7" s="7">
        <f t="shared" si="11"/>
        <v>1398</v>
      </c>
      <c r="U7" s="7">
        <f t="shared" si="11"/>
        <v>1523</v>
      </c>
      <c r="V7" s="7">
        <f t="shared" si="11"/>
        <v>1775</v>
      </c>
      <c r="W7" s="7">
        <f t="shared" si="11"/>
        <v>2032</v>
      </c>
      <c r="X7" s="7">
        <f t="shared" si="11"/>
        <v>2294</v>
      </c>
      <c r="Y7" s="7">
        <f t="shared" si="11"/>
        <v>2560</v>
      </c>
      <c r="Z7" s="7">
        <f t="shared" si="11"/>
        <v>2830</v>
      </c>
      <c r="AA7" s="7">
        <f t="shared" si="11"/>
        <v>3105</v>
      </c>
      <c r="AB7" s="7">
        <f t="shared" si="11"/>
        <v>3385</v>
      </c>
      <c r="AC7" s="7">
        <f t="shared" si="11"/>
        <v>3669</v>
      </c>
      <c r="AD7" s="7">
        <f t="shared" si="11"/>
        <v>3957</v>
      </c>
      <c r="AE7" s="7">
        <f t="shared" si="11"/>
        <v>4250</v>
      </c>
      <c r="AF7" s="7">
        <f t="shared" si="11"/>
        <v>4548</v>
      </c>
      <c r="AG7" s="7">
        <f t="shared" si="11"/>
        <v>4850</v>
      </c>
      <c r="AH7" s="7">
        <f t="shared" si="11"/>
        <v>5157</v>
      </c>
      <c r="AI7" s="7">
        <f t="shared" si="11"/>
        <v>5468</v>
      </c>
      <c r="AJ7" s="7">
        <f t="shared" si="11"/>
        <v>5783</v>
      </c>
      <c r="AK7" s="7">
        <f t="shared" si="11"/>
        <v>6103</v>
      </c>
      <c r="AL7" s="7">
        <f t="shared" si="11"/>
        <v>6428</v>
      </c>
      <c r="AM7" s="7">
        <f t="shared" si="11"/>
        <v>6757</v>
      </c>
      <c r="AN7" s="7">
        <f t="shared" si="11"/>
        <v>7091</v>
      </c>
      <c r="AO7" s="7">
        <f t="shared" si="11"/>
        <v>7429</v>
      </c>
      <c r="AP7" s="7">
        <f t="shared" si="11"/>
        <v>7771</v>
      </c>
      <c r="AQ7" s="7">
        <f t="shared" si="11"/>
        <v>8470</v>
      </c>
      <c r="AR7" s="7">
        <f t="shared" si="11"/>
        <v>9187</v>
      </c>
      <c r="AS7" s="7">
        <f t="shared" si="11"/>
        <v>9922</v>
      </c>
      <c r="AT7" s="7">
        <f t="shared" si="11"/>
        <v>10675</v>
      </c>
      <c r="AU7" s="7">
        <f t="shared" si="11"/>
        <v>11446</v>
      </c>
      <c r="AV7" s="7">
        <f t="shared" si="11"/>
        <v>12234</v>
      </c>
      <c r="AW7" s="7">
        <f t="shared" si="11"/>
        <v>13041</v>
      </c>
      <c r="AX7" s="7">
        <f t="shared" si="11"/>
        <v>14145</v>
      </c>
      <c r="AY7" s="7">
        <f t="shared" si="11"/>
        <v>14145</v>
      </c>
      <c r="AZ7" s="7">
        <f t="shared" si="11"/>
        <v>14285</v>
      </c>
      <c r="BA7" s="7">
        <f t="shared" si="11"/>
        <v>18065</v>
      </c>
      <c r="BB7" s="7">
        <f t="shared" si="11"/>
        <v>22265</v>
      </c>
      <c r="BC7" s="7">
        <f t="shared" si="11"/>
        <v>26465</v>
      </c>
      <c r="BD7" s="7">
        <f t="shared" si="11"/>
        <v>30665</v>
      </c>
      <c r="BE7" s="7">
        <f t="shared" si="11"/>
        <v>34865</v>
      </c>
      <c r="BF7" s="7">
        <f t="shared" si="11"/>
        <v>39065</v>
      </c>
      <c r="BG7" s="7">
        <f t="shared" si="11"/>
        <v>43265</v>
      </c>
      <c r="BH7" s="7">
        <f t="shared" si="11"/>
        <v>47465</v>
      </c>
      <c r="BI7" s="7">
        <f t="shared" si="11"/>
        <v>51665</v>
      </c>
      <c r="BJ7" s="7">
        <f t="shared" si="11"/>
        <v>52505</v>
      </c>
      <c r="BK7" s="7">
        <f t="shared" si="11"/>
        <v>54605</v>
      </c>
      <c r="BL7" s="7">
        <f t="shared" si="11"/>
        <v>98473</v>
      </c>
      <c r="BM7" s="7">
        <f t="shared" si="11"/>
        <v>98473</v>
      </c>
      <c r="BN7" s="7">
        <f t="shared" si="11"/>
        <v>163972</v>
      </c>
      <c r="BP7" s="7">
        <f t="shared" si="11"/>
        <v>906</v>
      </c>
      <c r="BQ7" s="7">
        <f t="shared" ref="BQ7" si="12">INT(IF(BQ4&lt;=8652,0,IF(BQ4&lt;=13669,(993.62*BQ5+1400)*BQ5,IF(BQ4&lt;=53665,(225.4*BQ6+2397)*BQ6+952.48,IF(BQ4&lt;=254446,0.42*BQ4-8394.14,0.45*BQ4-16027.52)))))</f>
        <v>905</v>
      </c>
      <c r="BR7" s="7">
        <f t="shared" ref="BR7" si="13">INT(IF(BR4&lt;=8652,0,IF(BR4&lt;=13669,(993.62*BR5+1400)*BR5,IF(BR4&lt;=53665,(225.4*BR6+2397)*BR6+952.48,IF(BR4&lt;=254446,0.42*BR4-8394.14,0.45*BR4-16027.52)))))</f>
        <v>906</v>
      </c>
      <c r="BS7" s="7">
        <f t="shared" ref="BS7" si="14">INT(IF(BS4&lt;=8652,0,IF(BS4&lt;=13669,(993.62*BS5+1400)*BS5,IF(BS4&lt;=53665,(225.4*BS6+2397)*BS6+952.48,IF(BS4&lt;=254446,0.42*BS4-8394.14,0.45*BS4-16027.52)))))</f>
        <v>163973</v>
      </c>
      <c r="BT7" s="7">
        <f t="shared" ref="BT7" si="15">INT(IF(BT4&lt;=8652,0,IF(BT4&lt;=13669,(993.62*BT5+1400)*BT5,IF(BT4&lt;=53665,(225.4*BT6+2397)*BT6+952.48,IF(BT4&lt;=254446,0.42*BT4-8394.14,0.45*BT4-16027.52)))))</f>
        <v>1273</v>
      </c>
      <c r="BU7" s="7">
        <f t="shared" ref="BU7" si="16">INT(IF(BU4&lt;=8652,0,IF(BU4&lt;=13669,(993.62*BU5+1400)*BU5,IF(BU4&lt;=53665,(225.4*BU6+2397)*BU6+952.48,IF(BU4&lt;=254446,0.42*BU4-8394.14,0.45*BU4-16027.52)))))</f>
        <v>1273</v>
      </c>
      <c r="BW7" s="7">
        <f>(IF(BW4&lt;=8652,0,IF(BW4&lt;=13669,(993.62*BW5+1400)*BW5,IF(BW4&lt;=53665,(225.4*BW6+2397)*BW6+952.48,IF(BW4&lt;=254446,0.42*BW4-8394.14,0.45*BW4-16027.52)))))</f>
        <v>906.82094612499998</v>
      </c>
      <c r="BX7" s="7">
        <f t="shared" ref="BX7:CC7" si="17">(IF(BX4&lt;=8652,0,IF(BX4&lt;=13669,(993.62*BX5+1400)*BX5,IF(BX4&lt;=53665,(225.4*BX6+2397)*BX6+952.48,IF(BX4&lt;=254446,0.42*BX4-8394.14,0.45*BX4-16027.52)))))</f>
        <v>907.0568403911999</v>
      </c>
      <c r="BY7" s="7">
        <f t="shared" si="17"/>
        <v>905.87756778419998</v>
      </c>
      <c r="BZ7" s="7">
        <f t="shared" si="17"/>
        <v>907.52868854079998</v>
      </c>
      <c r="CA7" s="7">
        <f t="shared" si="17"/>
        <v>907.76464242420002</v>
      </c>
      <c r="CB7" s="7">
        <f t="shared" si="17"/>
        <v>908.00061617999995</v>
      </c>
      <c r="CC7" s="7">
        <f t="shared" si="17"/>
        <v>4850.8460288959996</v>
      </c>
    </row>
    <row r="8" spans="1:83" ht="12.75" customHeight="1">
      <c r="A8" s="10" t="s">
        <v>8</v>
      </c>
      <c r="B8" s="7">
        <f t="shared" ref="B8:BM8" si="18">ROUNDDOWN(IF(B7&lt;=972.5,0,MIN(5.5%*B7,0.2*(MAX(B7-972,0)))),2)</f>
        <v>0</v>
      </c>
      <c r="C8" s="7">
        <f t="shared" si="18"/>
        <v>0</v>
      </c>
      <c r="D8" s="7">
        <f t="shared" si="18"/>
        <v>0</v>
      </c>
      <c r="E8" s="7">
        <f t="shared" si="18"/>
        <v>0</v>
      </c>
      <c r="F8" s="7">
        <f t="shared" si="18"/>
        <v>0</v>
      </c>
      <c r="G8" s="7">
        <f t="shared" si="18"/>
        <v>0</v>
      </c>
      <c r="H8" s="7">
        <f t="shared" si="18"/>
        <v>0</v>
      </c>
      <c r="I8" s="7">
        <f t="shared" si="18"/>
        <v>0</v>
      </c>
      <c r="J8" s="7">
        <f t="shared" si="18"/>
        <v>0</v>
      </c>
      <c r="K8" s="7">
        <f t="shared" si="18"/>
        <v>0</v>
      </c>
      <c r="L8" s="7">
        <f t="shared" si="18"/>
        <v>0</v>
      </c>
      <c r="M8" s="7">
        <f t="shared" si="18"/>
        <v>0</v>
      </c>
      <c r="N8" s="7">
        <f t="shared" si="18"/>
        <v>0</v>
      </c>
      <c r="O8" s="7">
        <f t="shared" si="18"/>
        <v>0.2</v>
      </c>
      <c r="P8" s="7">
        <f t="shared" si="18"/>
        <v>12</v>
      </c>
      <c r="Q8" s="7">
        <f t="shared" si="18"/>
        <v>60.6</v>
      </c>
      <c r="R8" s="7">
        <f t="shared" si="18"/>
        <v>73.599999999999994</v>
      </c>
      <c r="S8" s="7">
        <f t="shared" si="18"/>
        <v>73.75</v>
      </c>
      <c r="T8" s="7">
        <f t="shared" si="18"/>
        <v>76.89</v>
      </c>
      <c r="U8" s="7">
        <f t="shared" si="18"/>
        <v>83.76</v>
      </c>
      <c r="V8" s="7">
        <f t="shared" si="18"/>
        <v>97.62</v>
      </c>
      <c r="W8" s="7">
        <f t="shared" si="18"/>
        <v>111.76</v>
      </c>
      <c r="X8" s="7">
        <f t="shared" si="18"/>
        <v>126.17</v>
      </c>
      <c r="Y8" s="7">
        <f t="shared" si="18"/>
        <v>140.80000000000001</v>
      </c>
      <c r="Z8" s="7">
        <f t="shared" si="18"/>
        <v>155.65</v>
      </c>
      <c r="AA8" s="7">
        <f t="shared" si="18"/>
        <v>170.77</v>
      </c>
      <c r="AB8" s="7">
        <f t="shared" si="18"/>
        <v>186.17</v>
      </c>
      <c r="AC8" s="7">
        <f t="shared" si="18"/>
        <v>201.79</v>
      </c>
      <c r="AD8" s="7">
        <f t="shared" si="18"/>
        <v>217.63</v>
      </c>
      <c r="AE8" s="7">
        <f t="shared" si="18"/>
        <v>233.75</v>
      </c>
      <c r="AF8" s="7">
        <f t="shared" si="18"/>
        <v>250.14</v>
      </c>
      <c r="AG8" s="7">
        <f t="shared" si="18"/>
        <v>266.75</v>
      </c>
      <c r="AH8" s="7">
        <f t="shared" si="18"/>
        <v>283.63</v>
      </c>
      <c r="AI8" s="7">
        <f t="shared" si="18"/>
        <v>300.74</v>
      </c>
      <c r="AJ8" s="7">
        <f t="shared" si="18"/>
        <v>318.06</v>
      </c>
      <c r="AK8" s="7">
        <f t="shared" si="18"/>
        <v>335.66</v>
      </c>
      <c r="AL8" s="7">
        <f t="shared" si="18"/>
        <v>353.54</v>
      </c>
      <c r="AM8" s="7">
        <f t="shared" si="18"/>
        <v>371.63</v>
      </c>
      <c r="AN8" s="7">
        <f t="shared" si="18"/>
        <v>390</v>
      </c>
      <c r="AO8" s="7">
        <f t="shared" si="18"/>
        <v>408.59</v>
      </c>
      <c r="AP8" s="7">
        <f t="shared" si="18"/>
        <v>427.4</v>
      </c>
      <c r="AQ8" s="7">
        <f t="shared" si="18"/>
        <v>465.85</v>
      </c>
      <c r="AR8" s="7">
        <f t="shared" si="18"/>
        <v>505.28</v>
      </c>
      <c r="AS8" s="7">
        <f t="shared" si="18"/>
        <v>545.71</v>
      </c>
      <c r="AT8" s="7">
        <f t="shared" si="18"/>
        <v>587.12</v>
      </c>
      <c r="AU8" s="7">
        <f t="shared" si="18"/>
        <v>629.53</v>
      </c>
      <c r="AV8" s="7">
        <f t="shared" si="18"/>
        <v>672.87</v>
      </c>
      <c r="AW8" s="7">
        <f t="shared" si="18"/>
        <v>717.25</v>
      </c>
      <c r="AX8" s="7">
        <f t="shared" si="18"/>
        <v>777.97</v>
      </c>
      <c r="AY8" s="7">
        <f t="shared" si="18"/>
        <v>777.97</v>
      </c>
      <c r="AZ8" s="7">
        <f t="shared" si="18"/>
        <v>785.67</v>
      </c>
      <c r="BA8" s="7">
        <f t="shared" si="18"/>
        <v>993.57</v>
      </c>
      <c r="BB8" s="7">
        <f t="shared" si="18"/>
        <v>1224.57</v>
      </c>
      <c r="BC8" s="7">
        <f t="shared" si="18"/>
        <v>1455.57</v>
      </c>
      <c r="BD8" s="7">
        <f t="shared" si="18"/>
        <v>1686.57</v>
      </c>
      <c r="BE8" s="7">
        <f t="shared" si="18"/>
        <v>1917.57</v>
      </c>
      <c r="BF8" s="7">
        <f t="shared" si="18"/>
        <v>2148.5700000000002</v>
      </c>
      <c r="BG8" s="7">
        <f t="shared" si="18"/>
        <v>2379.5700000000002</v>
      </c>
      <c r="BH8" s="7">
        <f t="shared" si="18"/>
        <v>2610.5700000000002</v>
      </c>
      <c r="BI8" s="7">
        <f t="shared" si="18"/>
        <v>2841.57</v>
      </c>
      <c r="BJ8" s="7">
        <f t="shared" si="18"/>
        <v>2887.77</v>
      </c>
      <c r="BK8" s="7">
        <f t="shared" si="18"/>
        <v>3003.27</v>
      </c>
      <c r="BL8" s="7">
        <f t="shared" si="18"/>
        <v>5416.01</v>
      </c>
      <c r="BM8" s="7">
        <f t="shared" si="18"/>
        <v>5416.01</v>
      </c>
      <c r="BN8" s="7">
        <f t="shared" ref="BN8:BP8" si="19">ROUNDDOWN(IF(BN7&lt;=972.5,0,MIN(5.5%*BN7,0.2*(MAX(BN7-972,0)))),2)</f>
        <v>9018.4599999999991</v>
      </c>
      <c r="BP8" s="7">
        <f t="shared" si="19"/>
        <v>0</v>
      </c>
      <c r="BQ8" s="7">
        <f t="shared" ref="BQ8:BU8" si="20">ROUNDDOWN(IF(BQ7&lt;=972.5,0,MIN(5.5%*BQ7,0.2*(MAX(BQ7-972,0)))),2)</f>
        <v>0</v>
      </c>
      <c r="BR8" s="7">
        <f t="shared" si="20"/>
        <v>0</v>
      </c>
      <c r="BS8" s="7">
        <f t="shared" si="20"/>
        <v>9018.51</v>
      </c>
      <c r="BT8" s="7">
        <f t="shared" si="20"/>
        <v>60.2</v>
      </c>
      <c r="BU8" s="7">
        <f t="shared" si="20"/>
        <v>60.2</v>
      </c>
      <c r="BW8" s="7">
        <f t="shared" ref="BW8:CC8" si="21">ROUNDDOWN(IF(BW7&lt;=972.5,0,MIN(5.5%*BW7,0.2*(MAX(BW7-972,0)))),2)</f>
        <v>0</v>
      </c>
      <c r="BX8" s="7">
        <f t="shared" si="21"/>
        <v>0</v>
      </c>
      <c r="BY8" s="7">
        <f t="shared" si="21"/>
        <v>0</v>
      </c>
      <c r="BZ8" s="7">
        <f t="shared" si="21"/>
        <v>0</v>
      </c>
      <c r="CA8" s="7">
        <f t="shared" si="21"/>
        <v>0</v>
      </c>
      <c r="CB8" s="7">
        <f t="shared" si="21"/>
        <v>0</v>
      </c>
      <c r="CC8" s="7">
        <f t="shared" si="21"/>
        <v>266.79000000000002</v>
      </c>
    </row>
    <row r="9" spans="1:83" ht="12.75" customHeight="1">
      <c r="A9" s="10" t="s">
        <v>44</v>
      </c>
      <c r="B9" s="7">
        <f>B7+B8</f>
        <v>0</v>
      </c>
      <c r="C9" s="7">
        <f t="shared" ref="C9:M9" si="22">C7+C8</f>
        <v>0</v>
      </c>
      <c r="D9" s="7">
        <f t="shared" si="22"/>
        <v>0</v>
      </c>
      <c r="E9" s="7">
        <f t="shared" si="22"/>
        <v>0</v>
      </c>
      <c r="F9" s="7">
        <f t="shared" si="22"/>
        <v>6</v>
      </c>
      <c r="G9" s="7">
        <f t="shared" si="22"/>
        <v>49</v>
      </c>
      <c r="H9" s="7">
        <f t="shared" si="22"/>
        <v>206</v>
      </c>
      <c r="I9" s="7">
        <f t="shared" si="22"/>
        <v>383</v>
      </c>
      <c r="J9" s="7">
        <f t="shared" si="22"/>
        <v>580</v>
      </c>
      <c r="K9" s="7">
        <f t="shared" si="22"/>
        <v>952</v>
      </c>
      <c r="L9" s="7">
        <f t="shared" si="22"/>
        <v>952</v>
      </c>
      <c r="M9" s="7">
        <f t="shared" si="22"/>
        <v>953</v>
      </c>
      <c r="N9" s="7">
        <f t="shared" ref="N9" si="23">N7+N8</f>
        <v>972</v>
      </c>
      <c r="O9" s="7">
        <f t="shared" ref="O9" si="24">O7+O8</f>
        <v>973.2</v>
      </c>
      <c r="P9" s="7">
        <f t="shared" ref="P9" si="25">P7+P8</f>
        <v>1044</v>
      </c>
      <c r="Q9" s="7">
        <f t="shared" ref="Q9" si="26">Q7+Q8</f>
        <v>1335.6</v>
      </c>
      <c r="R9" s="7">
        <f t="shared" ref="R9" si="27">R7+R8</f>
        <v>1413.6</v>
      </c>
      <c r="S9" s="7">
        <f t="shared" ref="S9" si="28">S7+S8</f>
        <v>1414.75</v>
      </c>
      <c r="T9" s="7">
        <f t="shared" ref="T9" si="29">T7+T8</f>
        <v>1474.89</v>
      </c>
      <c r="U9" s="7">
        <f t="shared" ref="U9" si="30">U7+U8</f>
        <v>1606.76</v>
      </c>
      <c r="V9" s="7">
        <f t="shared" ref="V9" si="31">V7+V8</f>
        <v>1872.62</v>
      </c>
      <c r="W9" s="7">
        <f t="shared" ref="W9:X9" si="32">W7+W8</f>
        <v>2143.7600000000002</v>
      </c>
      <c r="X9" s="7">
        <f t="shared" si="32"/>
        <v>2420.17</v>
      </c>
      <c r="Y9" s="7">
        <f t="shared" ref="Y9" si="33">Y7+Y8</f>
        <v>2700.8</v>
      </c>
      <c r="Z9" s="7">
        <f t="shared" ref="Z9" si="34">Z7+Z8</f>
        <v>2985.65</v>
      </c>
      <c r="AA9" s="7">
        <f t="shared" ref="AA9" si="35">AA7+AA8</f>
        <v>3275.77</v>
      </c>
      <c r="AB9" s="7">
        <f t="shared" ref="AB9" si="36">AB7+AB8</f>
        <v>3571.17</v>
      </c>
      <c r="AC9" s="7">
        <f t="shared" ref="AC9" si="37">AC7+AC8</f>
        <v>3870.79</v>
      </c>
      <c r="AD9" s="7">
        <f t="shared" ref="AD9" si="38">AD7+AD8</f>
        <v>4174.63</v>
      </c>
      <c r="AE9" s="7">
        <f t="shared" ref="AE9" si="39">AE7+AE8</f>
        <v>4483.75</v>
      </c>
      <c r="AF9" s="7">
        <f t="shared" ref="AF9" si="40">AF7+AF8</f>
        <v>4798.1400000000003</v>
      </c>
      <c r="AG9" s="7">
        <f t="shared" ref="AG9" si="41">AG7+AG8</f>
        <v>5116.75</v>
      </c>
      <c r="AH9" s="7">
        <f t="shared" ref="AH9:AI9" si="42">AH7+AH8</f>
        <v>5440.63</v>
      </c>
      <c r="AI9" s="7">
        <f t="shared" si="42"/>
        <v>5768.74</v>
      </c>
      <c r="AJ9" s="7">
        <f t="shared" ref="AJ9" si="43">AJ7+AJ8</f>
        <v>6101.06</v>
      </c>
      <c r="AK9" s="7">
        <f t="shared" ref="AK9" si="44">AK7+AK8</f>
        <v>6438.66</v>
      </c>
      <c r="AL9" s="7">
        <f t="shared" ref="AL9" si="45">AL7+AL8</f>
        <v>6781.54</v>
      </c>
      <c r="AM9" s="7">
        <f t="shared" ref="AM9" si="46">AM7+AM8</f>
        <v>7128.63</v>
      </c>
      <c r="AN9" s="7">
        <f t="shared" ref="AN9" si="47">AN7+AN8</f>
        <v>7481</v>
      </c>
      <c r="AO9" s="7">
        <f t="shared" ref="AO9" si="48">AO7+AO8</f>
        <v>7837.59</v>
      </c>
      <c r="AP9" s="7">
        <f t="shared" ref="AP9" si="49">AP7+AP8</f>
        <v>8198.4</v>
      </c>
      <c r="AQ9" s="7">
        <f t="shared" ref="AQ9" si="50">AQ7+AQ8</f>
        <v>8935.85</v>
      </c>
      <c r="AR9" s="7">
        <f t="shared" ref="AR9" si="51">AR7+AR8</f>
        <v>9692.2800000000007</v>
      </c>
      <c r="AS9" s="7">
        <f t="shared" ref="AS9:AT9" si="52">AS7+AS8</f>
        <v>10467.709999999999</v>
      </c>
      <c r="AT9" s="7">
        <f t="shared" si="52"/>
        <v>11262.12</v>
      </c>
      <c r="AU9" s="7">
        <f t="shared" ref="AU9" si="53">AU7+AU8</f>
        <v>12075.53</v>
      </c>
      <c r="AV9" s="7">
        <f t="shared" ref="AV9" si="54">AV7+AV8</f>
        <v>12906.87</v>
      </c>
      <c r="AW9" s="7">
        <f t="shared" ref="AW9" si="55">AW7+AW8</f>
        <v>13758.25</v>
      </c>
      <c r="AX9" s="7">
        <f t="shared" ref="AX9" si="56">AX7+AX8</f>
        <v>14922.97</v>
      </c>
      <c r="AY9" s="7">
        <f t="shared" ref="AY9" si="57">AY7+AY8</f>
        <v>14922.97</v>
      </c>
      <c r="AZ9" s="7">
        <f t="shared" ref="AZ9" si="58">AZ7+AZ8</f>
        <v>15070.67</v>
      </c>
      <c r="BA9" s="7">
        <f t="shared" ref="BA9" si="59">BA7+BA8</f>
        <v>19058.57</v>
      </c>
      <c r="BB9" s="7">
        <f t="shared" ref="BB9" si="60">BB7+BB8</f>
        <v>23489.57</v>
      </c>
      <c r="BC9" s="7">
        <f t="shared" ref="BC9" si="61">BC7+BC8</f>
        <v>27920.57</v>
      </c>
      <c r="BD9" s="7">
        <f t="shared" ref="BD9:BE9" si="62">BD7+BD8</f>
        <v>32351.57</v>
      </c>
      <c r="BE9" s="7">
        <f t="shared" si="62"/>
        <v>36782.57</v>
      </c>
      <c r="BF9" s="7">
        <f t="shared" ref="BF9" si="63">BF7+BF8</f>
        <v>41213.57</v>
      </c>
      <c r="BG9" s="7">
        <f t="shared" ref="BG9" si="64">BG7+BG8</f>
        <v>45644.57</v>
      </c>
      <c r="BH9" s="7">
        <f t="shared" ref="BH9" si="65">BH7+BH8</f>
        <v>50075.57</v>
      </c>
      <c r="BI9" s="7">
        <f t="shared" ref="BI9" si="66">BI7+BI8</f>
        <v>54506.57</v>
      </c>
      <c r="BJ9" s="7">
        <f t="shared" ref="BJ9" si="67">BJ7+BJ8</f>
        <v>55392.77</v>
      </c>
      <c r="BK9" s="7">
        <f t="shared" ref="BK9" si="68">BK7+BK8</f>
        <v>57608.27</v>
      </c>
      <c r="BL9" s="7">
        <f t="shared" ref="BL9" si="69">BL7+BL8</f>
        <v>103889.01</v>
      </c>
      <c r="BM9" s="7">
        <f t="shared" ref="BM9" si="70">BM7+BM8</f>
        <v>103889.01</v>
      </c>
      <c r="BN9" s="7">
        <f t="shared" ref="BN9" si="71">BN7+BN8</f>
        <v>172990.46</v>
      </c>
      <c r="BP9" s="7">
        <f>BP7+BP8</f>
        <v>906</v>
      </c>
      <c r="BQ9" s="7">
        <f t="shared" ref="BQ9:BU9" si="72">BQ7+BQ8</f>
        <v>905</v>
      </c>
      <c r="BR9" s="7">
        <f t="shared" si="72"/>
        <v>906</v>
      </c>
      <c r="BS9" s="7">
        <f t="shared" si="72"/>
        <v>172991.51</v>
      </c>
      <c r="BT9" s="7">
        <f t="shared" si="72"/>
        <v>1333.2</v>
      </c>
      <c r="BU9" s="7">
        <f t="shared" si="72"/>
        <v>1333.2</v>
      </c>
      <c r="BW9" s="7"/>
      <c r="BX9" s="7"/>
      <c r="BY9" s="7"/>
      <c r="BZ9" s="7"/>
      <c r="CA9" s="7"/>
      <c r="CB9" s="7"/>
      <c r="CC9" s="7"/>
    </row>
    <row r="10" spans="1:83">
      <c r="A10" s="5" t="s">
        <v>10</v>
      </c>
      <c r="B10" s="7">
        <f>B3-B7-B8</f>
        <v>1</v>
      </c>
      <c r="C10" s="7">
        <f t="shared" ref="C10:BN10" si="73">C3-C7-C8</f>
        <v>5000</v>
      </c>
      <c r="D10" s="7">
        <f t="shared" si="73"/>
        <v>8652</v>
      </c>
      <c r="E10" s="7">
        <f t="shared" si="73"/>
        <v>8653</v>
      </c>
      <c r="F10" s="7">
        <f t="shared" si="73"/>
        <v>8694</v>
      </c>
      <c r="G10" s="7">
        <f t="shared" si="73"/>
        <v>8951</v>
      </c>
      <c r="H10" s="7">
        <f t="shared" si="73"/>
        <v>9794</v>
      </c>
      <c r="I10" s="7">
        <f t="shared" si="73"/>
        <v>10617</v>
      </c>
      <c r="J10" s="7">
        <f t="shared" si="73"/>
        <v>11420</v>
      </c>
      <c r="K10" s="7">
        <f t="shared" si="73"/>
        <v>12717</v>
      </c>
      <c r="L10" s="7">
        <f t="shared" si="73"/>
        <v>12718</v>
      </c>
      <c r="M10" s="7">
        <f t="shared" si="73"/>
        <v>12721</v>
      </c>
      <c r="N10" s="7">
        <f t="shared" si="73"/>
        <v>12782</v>
      </c>
      <c r="O10" s="7">
        <f t="shared" si="73"/>
        <v>12781.8</v>
      </c>
      <c r="P10" s="7">
        <f t="shared" si="73"/>
        <v>12956</v>
      </c>
      <c r="Q10" s="7">
        <f t="shared" si="73"/>
        <v>13664.4</v>
      </c>
      <c r="R10" s="7">
        <f t="shared" si="73"/>
        <v>13851.4</v>
      </c>
      <c r="S10" s="7">
        <f t="shared" si="73"/>
        <v>13851.25</v>
      </c>
      <c r="T10" s="7">
        <f t="shared" si="73"/>
        <v>14025.11</v>
      </c>
      <c r="U10" s="7">
        <f t="shared" si="73"/>
        <v>14393.24</v>
      </c>
      <c r="V10" s="7">
        <f t="shared" si="73"/>
        <v>15127.38</v>
      </c>
      <c r="W10" s="7">
        <f t="shared" si="73"/>
        <v>15856.24</v>
      </c>
      <c r="X10" s="7">
        <f t="shared" si="73"/>
        <v>16579.830000000002</v>
      </c>
      <c r="Y10" s="7">
        <f t="shared" si="73"/>
        <v>17299.2</v>
      </c>
      <c r="Z10" s="7">
        <f t="shared" si="73"/>
        <v>18014.349999999999</v>
      </c>
      <c r="AA10" s="7">
        <f t="shared" si="73"/>
        <v>18724.23</v>
      </c>
      <c r="AB10" s="7">
        <f t="shared" si="73"/>
        <v>19428.830000000002</v>
      </c>
      <c r="AC10" s="7">
        <f t="shared" si="73"/>
        <v>20129.21</v>
      </c>
      <c r="AD10" s="7">
        <f t="shared" si="73"/>
        <v>20825.37</v>
      </c>
      <c r="AE10" s="7">
        <f t="shared" si="73"/>
        <v>21516.25</v>
      </c>
      <c r="AF10" s="7">
        <f t="shared" si="73"/>
        <v>22201.86</v>
      </c>
      <c r="AG10" s="7">
        <f t="shared" si="73"/>
        <v>22883.25</v>
      </c>
      <c r="AH10" s="7">
        <f t="shared" si="73"/>
        <v>23559.37</v>
      </c>
      <c r="AI10" s="7">
        <f t="shared" si="73"/>
        <v>24231.26</v>
      </c>
      <c r="AJ10" s="7">
        <f t="shared" si="73"/>
        <v>24898.94</v>
      </c>
      <c r="AK10" s="7">
        <f t="shared" si="73"/>
        <v>25561.34</v>
      </c>
      <c r="AL10" s="7">
        <f t="shared" si="73"/>
        <v>26218.46</v>
      </c>
      <c r="AM10" s="7">
        <f t="shared" si="73"/>
        <v>26871.37</v>
      </c>
      <c r="AN10" s="7">
        <f t="shared" si="73"/>
        <v>27519</v>
      </c>
      <c r="AO10" s="7">
        <f t="shared" si="73"/>
        <v>28162.41</v>
      </c>
      <c r="AP10" s="7">
        <f t="shared" si="73"/>
        <v>28801.599999999999</v>
      </c>
      <c r="AQ10" s="7">
        <f t="shared" si="73"/>
        <v>30064.15</v>
      </c>
      <c r="AR10" s="7">
        <f t="shared" si="73"/>
        <v>31307.72</v>
      </c>
      <c r="AS10" s="7">
        <f t="shared" si="73"/>
        <v>32532.29</v>
      </c>
      <c r="AT10" s="7">
        <f t="shared" si="73"/>
        <v>33737.879999999997</v>
      </c>
      <c r="AU10" s="7">
        <f t="shared" si="73"/>
        <v>34924.47</v>
      </c>
      <c r="AV10" s="7">
        <f t="shared" si="73"/>
        <v>36093.129999999997</v>
      </c>
      <c r="AW10" s="7">
        <f t="shared" si="73"/>
        <v>37241.75</v>
      </c>
      <c r="AX10" s="7">
        <f t="shared" si="73"/>
        <v>38742.03</v>
      </c>
      <c r="AY10" s="7">
        <f t="shared" si="73"/>
        <v>38743.03</v>
      </c>
      <c r="AZ10" s="7">
        <f t="shared" si="73"/>
        <v>38929.33</v>
      </c>
      <c r="BA10" s="7">
        <f t="shared" si="73"/>
        <v>43941.43</v>
      </c>
      <c r="BB10" s="7">
        <f t="shared" si="73"/>
        <v>49510.43</v>
      </c>
      <c r="BC10" s="7">
        <f t="shared" si="73"/>
        <v>55079.43</v>
      </c>
      <c r="BD10" s="7">
        <f t="shared" si="73"/>
        <v>60648.43</v>
      </c>
      <c r="BE10" s="7">
        <f t="shared" si="73"/>
        <v>66217.429999999993</v>
      </c>
      <c r="BF10" s="7">
        <f t="shared" si="73"/>
        <v>71786.429999999993</v>
      </c>
      <c r="BG10" s="7">
        <f t="shared" si="73"/>
        <v>77355.429999999993</v>
      </c>
      <c r="BH10" s="7">
        <f t="shared" si="73"/>
        <v>82924.429999999993</v>
      </c>
      <c r="BI10" s="7">
        <f t="shared" si="73"/>
        <v>88493.43</v>
      </c>
      <c r="BJ10" s="7">
        <f t="shared" si="73"/>
        <v>89607.23</v>
      </c>
      <c r="BK10" s="7">
        <f t="shared" si="73"/>
        <v>92391.73</v>
      </c>
      <c r="BL10" s="7">
        <f t="shared" si="73"/>
        <v>150556.99</v>
      </c>
      <c r="BM10" s="7">
        <f t="shared" si="73"/>
        <v>150557.99</v>
      </c>
      <c r="BN10" s="7">
        <f t="shared" si="73"/>
        <v>227009.54</v>
      </c>
      <c r="BP10" s="7">
        <f t="shared" ref="BP10:BU10" si="74">BP3-BP7-BP8</f>
        <v>12571</v>
      </c>
      <c r="BQ10" s="7">
        <f t="shared" si="74"/>
        <v>12568</v>
      </c>
      <c r="BR10" s="7">
        <f t="shared" si="74"/>
        <v>12571</v>
      </c>
      <c r="BS10" s="7">
        <f t="shared" si="74"/>
        <v>227011.49</v>
      </c>
      <c r="BT10" s="7">
        <f t="shared" si="74"/>
        <v>13657.8</v>
      </c>
      <c r="BU10" s="7">
        <f t="shared" si="74"/>
        <v>13656.8</v>
      </c>
      <c r="BW10" s="7">
        <f t="shared" ref="BW10:CC10" si="75">BW3-BW7-BW8</f>
        <v>12570.179053874999</v>
      </c>
      <c r="BX10" s="7">
        <f t="shared" si="75"/>
        <v>12570.9431596088</v>
      </c>
      <c r="BY10" s="7">
        <f t="shared" si="75"/>
        <v>12567.293927467061</v>
      </c>
      <c r="BZ10" s="7">
        <f t="shared" si="75"/>
        <v>12572.4713114592</v>
      </c>
      <c r="CA10" s="7">
        <f t="shared" si="75"/>
        <v>12573.235357575801</v>
      </c>
      <c r="CB10" s="7">
        <f t="shared" si="75"/>
        <v>12573.999383820001</v>
      </c>
      <c r="CC10" s="7">
        <f t="shared" si="75"/>
        <v>22883.363971104001</v>
      </c>
    </row>
    <row r="11" spans="1:8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P11" s="2"/>
      <c r="BQ11" s="2"/>
      <c r="BR11" s="2"/>
      <c r="BS11" s="2"/>
      <c r="BT11" s="2"/>
      <c r="BU11" s="2"/>
      <c r="BW11" s="2"/>
      <c r="BX11" s="2"/>
      <c r="BY11" s="2"/>
      <c r="BZ11" s="2"/>
      <c r="CA11" s="2"/>
      <c r="CB11" s="2"/>
      <c r="CC11" s="2"/>
    </row>
    <row r="12" spans="1:83">
      <c r="A12" s="12" t="s">
        <v>43</v>
      </c>
      <c r="B12" s="13">
        <f>B7/B3</f>
        <v>0</v>
      </c>
      <c r="C12" s="13">
        <f t="shared" ref="C12:BN12" si="76">C7/C3</f>
        <v>0</v>
      </c>
      <c r="D12" s="13">
        <f t="shared" si="76"/>
        <v>0</v>
      </c>
      <c r="E12" s="13">
        <f t="shared" si="76"/>
        <v>0</v>
      </c>
      <c r="F12" s="13">
        <f t="shared" si="76"/>
        <v>6.8965517241379305E-4</v>
      </c>
      <c r="G12" s="13">
        <f t="shared" si="76"/>
        <v>5.4444444444444445E-3</v>
      </c>
      <c r="H12" s="13">
        <f t="shared" si="76"/>
        <v>2.06E-2</v>
      </c>
      <c r="I12" s="13">
        <f t="shared" si="76"/>
        <v>3.4818181818181818E-2</v>
      </c>
      <c r="J12" s="13">
        <f t="shared" si="76"/>
        <v>4.8333333333333332E-2</v>
      </c>
      <c r="K12" s="13">
        <f t="shared" si="76"/>
        <v>6.9646645694637507E-2</v>
      </c>
      <c r="L12" s="13">
        <f t="shared" si="76"/>
        <v>6.9641550841258226E-2</v>
      </c>
      <c r="M12" s="13">
        <f t="shared" si="76"/>
        <v>6.9694310370045337E-2</v>
      </c>
      <c r="N12" s="13">
        <f t="shared" si="76"/>
        <v>7.0670350443507349E-2</v>
      </c>
      <c r="O12" s="13">
        <f t="shared" si="76"/>
        <v>7.0737913486005083E-2</v>
      </c>
      <c r="P12" s="13">
        <f t="shared" si="76"/>
        <v>7.3714285714285718E-2</v>
      </c>
      <c r="Q12" s="13">
        <f t="shared" si="76"/>
        <v>8.5000000000000006E-2</v>
      </c>
      <c r="R12" s="13">
        <f t="shared" si="76"/>
        <v>8.778250900753358E-2</v>
      </c>
      <c r="S12" s="13">
        <f t="shared" si="76"/>
        <v>8.7842263854316788E-2</v>
      </c>
      <c r="T12" s="13">
        <f t="shared" si="76"/>
        <v>9.019354838709677E-2</v>
      </c>
      <c r="U12" s="13">
        <f t="shared" si="76"/>
        <v>9.5187499999999994E-2</v>
      </c>
      <c r="V12" s="13">
        <f t="shared" si="76"/>
        <v>0.10441176470588236</v>
      </c>
      <c r="W12" s="13">
        <f t="shared" si="76"/>
        <v>0.11288888888888889</v>
      </c>
      <c r="X12" s="13">
        <f t="shared" si="76"/>
        <v>0.12073684210526316</v>
      </c>
      <c r="Y12" s="13">
        <f t="shared" si="76"/>
        <v>0.128</v>
      </c>
      <c r="Z12" s="13">
        <f t="shared" si="76"/>
        <v>0.13476190476190475</v>
      </c>
      <c r="AA12" s="13">
        <f t="shared" si="76"/>
        <v>0.14113636363636364</v>
      </c>
      <c r="AB12" s="13">
        <f t="shared" si="76"/>
        <v>0.14717391304347827</v>
      </c>
      <c r="AC12" s="13">
        <f t="shared" si="76"/>
        <v>0.15287500000000001</v>
      </c>
      <c r="AD12" s="13">
        <f t="shared" si="76"/>
        <v>0.15828</v>
      </c>
      <c r="AE12" s="13">
        <f t="shared" si="76"/>
        <v>0.16346153846153846</v>
      </c>
      <c r="AF12" s="13">
        <f t="shared" si="76"/>
        <v>0.16844444444444445</v>
      </c>
      <c r="AG12" s="13">
        <f t="shared" si="76"/>
        <v>0.17321428571428571</v>
      </c>
      <c r="AH12" s="13">
        <f t="shared" si="76"/>
        <v>0.17782758620689657</v>
      </c>
      <c r="AI12" s="13">
        <f t="shared" si="76"/>
        <v>0.18226666666666666</v>
      </c>
      <c r="AJ12" s="13">
        <f t="shared" si="76"/>
        <v>0.18654838709677418</v>
      </c>
      <c r="AK12" s="13">
        <f t="shared" si="76"/>
        <v>0.19071874999999999</v>
      </c>
      <c r="AL12" s="13">
        <f t="shared" si="76"/>
        <v>0.19478787878787879</v>
      </c>
      <c r="AM12" s="13">
        <f t="shared" si="76"/>
        <v>0.19873529411764707</v>
      </c>
      <c r="AN12" s="13">
        <f t="shared" si="76"/>
        <v>0.2026</v>
      </c>
      <c r="AO12" s="13">
        <f t="shared" si="76"/>
        <v>0.20636111111111111</v>
      </c>
      <c r="AP12" s="13">
        <f t="shared" si="76"/>
        <v>0.21002702702702702</v>
      </c>
      <c r="AQ12" s="13">
        <f t="shared" si="76"/>
        <v>0.21717948717948718</v>
      </c>
      <c r="AR12" s="13">
        <f t="shared" si="76"/>
        <v>0.22407317073170732</v>
      </c>
      <c r="AS12" s="13">
        <f t="shared" si="76"/>
        <v>0.23074418604651162</v>
      </c>
      <c r="AT12" s="13">
        <f t="shared" si="76"/>
        <v>0.23722222222222222</v>
      </c>
      <c r="AU12" s="13">
        <f t="shared" si="76"/>
        <v>0.24353191489361703</v>
      </c>
      <c r="AV12" s="13">
        <f t="shared" si="76"/>
        <v>0.24967346938775511</v>
      </c>
      <c r="AW12" s="13">
        <f t="shared" si="76"/>
        <v>0.25570588235294117</v>
      </c>
      <c r="AX12" s="13">
        <f t="shared" si="76"/>
        <v>0.26357961427373522</v>
      </c>
      <c r="AY12" s="13">
        <f t="shared" si="76"/>
        <v>0.26357470279133904</v>
      </c>
      <c r="AZ12" s="13">
        <f t="shared" si="76"/>
        <v>0.26453703703703701</v>
      </c>
      <c r="BA12" s="13">
        <f t="shared" si="76"/>
        <v>0.28674603174603175</v>
      </c>
      <c r="BB12" s="13">
        <f t="shared" si="76"/>
        <v>0.30499999999999999</v>
      </c>
      <c r="BC12" s="13">
        <f t="shared" si="76"/>
        <v>0.31885542168674696</v>
      </c>
      <c r="BD12" s="13">
        <f t="shared" si="76"/>
        <v>0.32973118279569891</v>
      </c>
      <c r="BE12" s="13">
        <f t="shared" si="76"/>
        <v>0.33849514563106797</v>
      </c>
      <c r="BF12" s="13">
        <f t="shared" si="76"/>
        <v>0.34570796460176989</v>
      </c>
      <c r="BG12" s="13">
        <f t="shared" si="76"/>
        <v>0.35174796747967479</v>
      </c>
      <c r="BH12" s="13">
        <f t="shared" si="76"/>
        <v>0.3568796992481203</v>
      </c>
      <c r="BI12" s="13">
        <f t="shared" si="76"/>
        <v>0.36129370629370627</v>
      </c>
      <c r="BJ12" s="13">
        <f t="shared" si="76"/>
        <v>0.36210344827586205</v>
      </c>
      <c r="BK12" s="13">
        <f t="shared" si="76"/>
        <v>0.36403333333333332</v>
      </c>
      <c r="BL12" s="13">
        <f t="shared" si="76"/>
        <v>0.38700942439653208</v>
      </c>
      <c r="BM12" s="13">
        <f t="shared" si="76"/>
        <v>0.38700790341407049</v>
      </c>
      <c r="BN12" s="13">
        <f t="shared" si="76"/>
        <v>0.40993000000000002</v>
      </c>
      <c r="BP12" s="13">
        <f t="shared" ref="BP12:BU12" si="77">BP7/BP3</f>
        <v>6.7225643689248354E-2</v>
      </c>
      <c r="BQ12" s="13">
        <f t="shared" si="77"/>
        <v>6.7171379796630293E-2</v>
      </c>
      <c r="BR12" s="13">
        <f t="shared" si="77"/>
        <v>6.7225643689248354E-2</v>
      </c>
      <c r="BS12" s="13">
        <f t="shared" si="77"/>
        <v>0.40992942552930856</v>
      </c>
      <c r="BT12" s="13">
        <f t="shared" si="77"/>
        <v>8.4917617237008872E-2</v>
      </c>
      <c r="BU12" s="13">
        <f t="shared" si="77"/>
        <v>8.4923282188125421E-2</v>
      </c>
      <c r="BW12" s="13">
        <f t="shared" ref="BW12:CC12" si="78">BW7/BW3</f>
        <v>6.7286558293759735E-2</v>
      </c>
      <c r="BX12" s="13">
        <f t="shared" si="78"/>
        <v>6.7299068140020762E-2</v>
      </c>
      <c r="BY12" s="13">
        <f t="shared" si="78"/>
        <v>6.7235659258362779E-2</v>
      </c>
      <c r="BZ12" s="13">
        <f t="shared" si="78"/>
        <v>6.732408668700296E-2</v>
      </c>
      <c r="CA12" s="13">
        <f t="shared" si="78"/>
        <v>6.7336595387894077E-2</v>
      </c>
      <c r="CB12" s="13">
        <f t="shared" si="78"/>
        <v>6.7349103707165112E-2</v>
      </c>
      <c r="CC12" s="13">
        <f t="shared" si="78"/>
        <v>0.17323831394935893</v>
      </c>
    </row>
    <row r="13" spans="1:83">
      <c r="A13" s="12" t="s">
        <v>61</v>
      </c>
      <c r="B13" s="13">
        <f>B9/B4</f>
        <v>0</v>
      </c>
      <c r="C13" s="13">
        <f t="shared" ref="C13:BN13" si="79">C9/C4</f>
        <v>0</v>
      </c>
      <c r="D13" s="13">
        <f t="shared" si="79"/>
        <v>0</v>
      </c>
      <c r="E13" s="13">
        <f t="shared" si="79"/>
        <v>0</v>
      </c>
      <c r="F13" s="13">
        <f t="shared" si="79"/>
        <v>6.8965517241379305E-4</v>
      </c>
      <c r="G13" s="13">
        <f t="shared" si="79"/>
        <v>5.4444444444444445E-3</v>
      </c>
      <c r="H13" s="13">
        <f t="shared" si="79"/>
        <v>2.06E-2</v>
      </c>
      <c r="I13" s="13">
        <f t="shared" si="79"/>
        <v>3.4818181818181818E-2</v>
      </c>
      <c r="J13" s="13">
        <f t="shared" si="79"/>
        <v>4.8333333333333332E-2</v>
      </c>
      <c r="K13" s="13">
        <f t="shared" si="79"/>
        <v>6.9646645694637507E-2</v>
      </c>
      <c r="L13" s="13">
        <f t="shared" si="79"/>
        <v>6.9641550841258226E-2</v>
      </c>
      <c r="M13" s="13">
        <f t="shared" si="79"/>
        <v>6.9694310370045337E-2</v>
      </c>
      <c r="N13" s="13">
        <f t="shared" si="79"/>
        <v>7.0670350443507349E-2</v>
      </c>
      <c r="O13" s="13">
        <f t="shared" si="79"/>
        <v>7.0752453653217015E-2</v>
      </c>
      <c r="P13" s="13">
        <f t="shared" si="79"/>
        <v>7.4571428571428566E-2</v>
      </c>
      <c r="Q13" s="13">
        <f t="shared" si="79"/>
        <v>8.9039999999999994E-2</v>
      </c>
      <c r="R13" s="13">
        <f t="shared" si="79"/>
        <v>9.2603996069439892E-2</v>
      </c>
      <c r="S13" s="13">
        <f t="shared" si="79"/>
        <v>9.2673260841084765E-2</v>
      </c>
      <c r="T13" s="13">
        <f t="shared" si="79"/>
        <v>9.5154193548387098E-2</v>
      </c>
      <c r="U13" s="13">
        <f t="shared" si="79"/>
        <v>0.1004225</v>
      </c>
      <c r="V13" s="13">
        <f t="shared" si="79"/>
        <v>0.11015411764705882</v>
      </c>
      <c r="W13" s="13">
        <f t="shared" si="79"/>
        <v>0.11909777777777779</v>
      </c>
      <c r="X13" s="13">
        <f t="shared" si="79"/>
        <v>0.12737736842105263</v>
      </c>
      <c r="Y13" s="13">
        <f t="shared" si="79"/>
        <v>0.13504000000000002</v>
      </c>
      <c r="Z13" s="13">
        <f t="shared" si="79"/>
        <v>0.14217380952380954</v>
      </c>
      <c r="AA13" s="13">
        <f t="shared" si="79"/>
        <v>0.14889863636363637</v>
      </c>
      <c r="AB13" s="13">
        <f t="shared" si="79"/>
        <v>0.15526826086956522</v>
      </c>
      <c r="AC13" s="13">
        <f t="shared" si="79"/>
        <v>0.16128291666666666</v>
      </c>
      <c r="AD13" s="13">
        <f t="shared" si="79"/>
        <v>0.1669852</v>
      </c>
      <c r="AE13" s="13">
        <f t="shared" si="79"/>
        <v>0.17245192307692309</v>
      </c>
      <c r="AF13" s="13">
        <f t="shared" si="79"/>
        <v>0.17770888888888889</v>
      </c>
      <c r="AG13" s="13">
        <f t="shared" si="79"/>
        <v>0.18274107142857143</v>
      </c>
      <c r="AH13" s="13">
        <f t="shared" si="79"/>
        <v>0.18760793103448276</v>
      </c>
      <c r="AI13" s="13">
        <f t="shared" si="79"/>
        <v>0.19229133333333331</v>
      </c>
      <c r="AJ13" s="13">
        <f t="shared" si="79"/>
        <v>0.1968083870967742</v>
      </c>
      <c r="AK13" s="13">
        <f t="shared" si="79"/>
        <v>0.20120812499999999</v>
      </c>
      <c r="AL13" s="13">
        <f t="shared" si="79"/>
        <v>0.20550121212121211</v>
      </c>
      <c r="AM13" s="13">
        <f t="shared" si="79"/>
        <v>0.20966558823529413</v>
      </c>
      <c r="AN13" s="13">
        <f t="shared" si="79"/>
        <v>0.21374285714285715</v>
      </c>
      <c r="AO13" s="13">
        <f t="shared" si="79"/>
        <v>0.21771083333333333</v>
      </c>
      <c r="AP13" s="13">
        <f t="shared" si="79"/>
        <v>0.22157837837837838</v>
      </c>
      <c r="AQ13" s="13">
        <f t="shared" si="79"/>
        <v>0.22912435897435898</v>
      </c>
      <c r="AR13" s="13">
        <f t="shared" si="79"/>
        <v>0.23639707317073172</v>
      </c>
      <c r="AS13" s="13">
        <f t="shared" si="79"/>
        <v>0.24343511627906975</v>
      </c>
      <c r="AT13" s="13">
        <f t="shared" si="79"/>
        <v>0.25026933333333334</v>
      </c>
      <c r="AU13" s="13">
        <f t="shared" si="79"/>
        <v>0.25692617021276598</v>
      </c>
      <c r="AV13" s="13">
        <f t="shared" si="79"/>
        <v>0.26340551020408165</v>
      </c>
      <c r="AW13" s="13">
        <f t="shared" si="79"/>
        <v>0.26976960784313725</v>
      </c>
      <c r="AX13" s="13">
        <f t="shared" si="79"/>
        <v>0.27807639988819527</v>
      </c>
      <c r="AY13" s="13">
        <f t="shared" si="79"/>
        <v>0.2780712182760034</v>
      </c>
      <c r="AZ13" s="13">
        <f t="shared" si="79"/>
        <v>0.27908648148148146</v>
      </c>
      <c r="BA13" s="13">
        <f t="shared" si="79"/>
        <v>0.30251698412698413</v>
      </c>
      <c r="BB13" s="13">
        <f t="shared" si="79"/>
        <v>0.32177493150684933</v>
      </c>
      <c r="BC13" s="13">
        <f t="shared" si="79"/>
        <v>0.33639240963855421</v>
      </c>
      <c r="BD13" s="13">
        <f t="shared" si="79"/>
        <v>0.34786634408602152</v>
      </c>
      <c r="BE13" s="13">
        <f t="shared" si="79"/>
        <v>0.35711233009708737</v>
      </c>
      <c r="BF13" s="13">
        <f t="shared" si="79"/>
        <v>0.36472185840707966</v>
      </c>
      <c r="BG13" s="13">
        <f t="shared" si="79"/>
        <v>0.3710940650406504</v>
      </c>
      <c r="BH13" s="13">
        <f t="shared" si="79"/>
        <v>0.37650804511278196</v>
      </c>
      <c r="BI13" s="13">
        <f t="shared" si="79"/>
        <v>0.38116482517482519</v>
      </c>
      <c r="BJ13" s="13">
        <f t="shared" si="79"/>
        <v>0.38201910344827583</v>
      </c>
      <c r="BK13" s="13">
        <f t="shared" si="79"/>
        <v>0.3840551333333333</v>
      </c>
      <c r="BL13" s="13">
        <f t="shared" si="79"/>
        <v>0.40829492308780641</v>
      </c>
      <c r="BM13" s="13">
        <f t="shared" si="79"/>
        <v>0.40829331845138672</v>
      </c>
      <c r="BN13" s="13">
        <f t="shared" si="79"/>
        <v>0.43247615</v>
      </c>
      <c r="BP13" s="13"/>
      <c r="BQ13" s="13"/>
      <c r="BR13" s="13"/>
      <c r="BS13" s="13"/>
      <c r="BT13" s="13"/>
      <c r="BU13" s="13"/>
      <c r="BW13" s="13"/>
      <c r="BX13" s="13"/>
      <c r="BY13" s="13"/>
      <c r="BZ13" s="13"/>
      <c r="CA13" s="13"/>
      <c r="CB13" s="13"/>
      <c r="CC13" s="13"/>
    </row>
    <row r="14" spans="1:83">
      <c r="A14" s="12" t="s">
        <v>42</v>
      </c>
      <c r="B14" s="13">
        <f>IF(B3&lt;=8652,0,IF(B3&lt;=13669,(2*993.62*B5+1400)/10000,IF(B3&lt;=53665,((2*225.4*B6+2397)/10000),IF(B3&lt;=254446,0.42,0.45))))</f>
        <v>0</v>
      </c>
      <c r="C14" s="13">
        <f t="shared" ref="C14:BN14" si="80">IF(C3&lt;=8652,0,IF(C3&lt;=13669,(2*993.62*C5+1400)/10000,IF(C3&lt;=53665,((2*225.4*C6+2397)/10000),IF(C3&lt;=254446,0.42,0.45))))</f>
        <v>0</v>
      </c>
      <c r="D14" s="13">
        <f t="shared" si="80"/>
        <v>0</v>
      </c>
      <c r="E14" s="13">
        <f t="shared" si="80"/>
        <v>0.1400198724</v>
      </c>
      <c r="F14" s="13">
        <f t="shared" si="80"/>
        <v>0.1409538752</v>
      </c>
      <c r="G14" s="13">
        <f t="shared" si="80"/>
        <v>0.1469155952</v>
      </c>
      <c r="H14" s="13">
        <f t="shared" si="80"/>
        <v>0.16678799520000001</v>
      </c>
      <c r="I14" s="13">
        <f t="shared" si="80"/>
        <v>0.1866603952</v>
      </c>
      <c r="J14" s="13">
        <f t="shared" si="80"/>
        <v>0.20653279520000001</v>
      </c>
      <c r="K14" s="13">
        <f t="shared" si="80"/>
        <v>0.23969983080000001</v>
      </c>
      <c r="L14" s="13">
        <f t="shared" si="80"/>
        <v>0.23970450799999998</v>
      </c>
      <c r="M14" s="13">
        <f t="shared" si="80"/>
        <v>0.23972253999999998</v>
      </c>
      <c r="N14" s="13">
        <f t="shared" si="80"/>
        <v>0.24008317999999998</v>
      </c>
      <c r="O14" s="13">
        <f t="shared" si="80"/>
        <v>0.24008768799999999</v>
      </c>
      <c r="P14" s="13">
        <f t="shared" si="80"/>
        <v>0.241192148</v>
      </c>
      <c r="Q14" s="13">
        <f t="shared" si="80"/>
        <v>0.24570014799999998</v>
      </c>
      <c r="R14" s="40">
        <f t="shared" si="80"/>
        <v>0.24689476800000001</v>
      </c>
      <c r="S14" s="40">
        <f t="shared" si="80"/>
        <v>0.246899276</v>
      </c>
      <c r="T14" s="13">
        <f t="shared" si="80"/>
        <v>0.24795414799999999</v>
      </c>
      <c r="U14" s="13">
        <f t="shared" si="80"/>
        <v>0.25020814799999996</v>
      </c>
      <c r="V14" s="13">
        <f t="shared" si="80"/>
        <v>0.25471614800000003</v>
      </c>
      <c r="W14" s="13">
        <f t="shared" si="80"/>
        <v>0.25922414799999999</v>
      </c>
      <c r="X14" s="13">
        <f t="shared" si="80"/>
        <v>0.263732148</v>
      </c>
      <c r="Y14" s="13">
        <f t="shared" si="80"/>
        <v>0.26824014800000001</v>
      </c>
      <c r="Z14" s="13">
        <f t="shared" si="80"/>
        <v>0.27274814799999997</v>
      </c>
      <c r="AA14" s="13">
        <f t="shared" si="80"/>
        <v>0.27725614799999998</v>
      </c>
      <c r="AB14" s="13">
        <f t="shared" si="80"/>
        <v>0.28176414800000005</v>
      </c>
      <c r="AC14" s="13">
        <f t="shared" si="80"/>
        <v>0.286272148</v>
      </c>
      <c r="AD14" s="13">
        <f t="shared" si="80"/>
        <v>0.29078014800000002</v>
      </c>
      <c r="AE14" s="13">
        <f t="shared" si="80"/>
        <v>0.29528814800000003</v>
      </c>
      <c r="AF14" s="13">
        <f t="shared" si="80"/>
        <v>0.29979614799999998</v>
      </c>
      <c r="AG14" s="13">
        <f t="shared" si="80"/>
        <v>0.304304148</v>
      </c>
      <c r="AH14" s="13">
        <f t="shared" si="80"/>
        <v>0.30881214799999995</v>
      </c>
      <c r="AI14" s="13">
        <f t="shared" si="80"/>
        <v>0.31332014800000002</v>
      </c>
      <c r="AJ14" s="13">
        <f t="shared" si="80"/>
        <v>0.31782814800000003</v>
      </c>
      <c r="AK14" s="13">
        <f t="shared" si="80"/>
        <v>0.32233614799999999</v>
      </c>
      <c r="AL14" s="13">
        <f t="shared" si="80"/>
        <v>0.326844148</v>
      </c>
      <c r="AM14" s="13">
        <f t="shared" si="80"/>
        <v>0.33135214800000001</v>
      </c>
      <c r="AN14" s="13">
        <f t="shared" si="80"/>
        <v>0.33586014800000003</v>
      </c>
      <c r="AO14" s="13">
        <f t="shared" si="80"/>
        <v>0.34036814800000004</v>
      </c>
      <c r="AP14" s="13">
        <f t="shared" si="80"/>
        <v>0.34487614799999999</v>
      </c>
      <c r="AQ14" s="13">
        <f t="shared" si="80"/>
        <v>0.35389214800000002</v>
      </c>
      <c r="AR14" s="13">
        <f t="shared" si="80"/>
        <v>0.36290814799999999</v>
      </c>
      <c r="AS14" s="13">
        <f t="shared" si="80"/>
        <v>0.37192414800000001</v>
      </c>
      <c r="AT14" s="13">
        <f t="shared" si="80"/>
        <v>0.38094014800000003</v>
      </c>
      <c r="AU14" s="13">
        <f t="shared" si="80"/>
        <v>0.389956148</v>
      </c>
      <c r="AV14" s="13">
        <f t="shared" si="80"/>
        <v>0.39897214800000003</v>
      </c>
      <c r="AW14" s="13">
        <f t="shared" si="80"/>
        <v>0.40798814799999999</v>
      </c>
      <c r="AX14" s="13">
        <f t="shared" si="80"/>
        <v>0.42000196800000006</v>
      </c>
      <c r="AY14" s="13">
        <f t="shared" si="80"/>
        <v>0.42</v>
      </c>
      <c r="AZ14" s="13">
        <f t="shared" si="80"/>
        <v>0.42</v>
      </c>
      <c r="BA14" s="13">
        <f t="shared" si="80"/>
        <v>0.42</v>
      </c>
      <c r="BB14" s="13">
        <f t="shared" si="80"/>
        <v>0.42</v>
      </c>
      <c r="BC14" s="13">
        <f t="shared" si="80"/>
        <v>0.42</v>
      </c>
      <c r="BD14" s="13">
        <f t="shared" si="80"/>
        <v>0.42</v>
      </c>
      <c r="BE14" s="13">
        <f t="shared" si="80"/>
        <v>0.42</v>
      </c>
      <c r="BF14" s="13">
        <f t="shared" si="80"/>
        <v>0.42</v>
      </c>
      <c r="BG14" s="13">
        <f t="shared" si="80"/>
        <v>0.42</v>
      </c>
      <c r="BH14" s="13">
        <f t="shared" si="80"/>
        <v>0.42</v>
      </c>
      <c r="BI14" s="13">
        <f t="shared" si="80"/>
        <v>0.42</v>
      </c>
      <c r="BJ14" s="13">
        <f t="shared" si="80"/>
        <v>0.42</v>
      </c>
      <c r="BK14" s="13">
        <f t="shared" si="80"/>
        <v>0.42</v>
      </c>
      <c r="BL14" s="13">
        <f t="shared" si="80"/>
        <v>0.42</v>
      </c>
      <c r="BM14" s="13">
        <f t="shared" si="80"/>
        <v>0.45</v>
      </c>
      <c r="BN14" s="13">
        <f t="shared" si="80"/>
        <v>0.45</v>
      </c>
      <c r="BP14" s="13">
        <f t="shared" ref="BP14:BU14" si="81">IF(BP3&lt;=8652,0,IF(BP3&lt;=13669,(2*993.62*BP5+1400)/10000,IF(BP3&lt;=53665,((2*225.4*BP6+2397)/10000),IF(BP3&lt;=254446,0.42,0.45))))</f>
        <v>0.23588433</v>
      </c>
      <c r="BQ14" s="13">
        <f t="shared" si="81"/>
        <v>0.23580484040000002</v>
      </c>
      <c r="BR14" s="13">
        <f t="shared" si="81"/>
        <v>0.23588433</v>
      </c>
      <c r="BS14" s="13">
        <f t="shared" si="81"/>
        <v>0.45</v>
      </c>
      <c r="BT14" s="13">
        <f t="shared" si="81"/>
        <v>0.24565957600000002</v>
      </c>
      <c r="BU14" s="13">
        <f t="shared" si="81"/>
        <v>0.24565506799999998</v>
      </c>
      <c r="BW14" s="13">
        <f t="shared" ref="BW14:CC14" si="82">IF(BW3&lt;=8652,0,IF(BW3&lt;=13669,(2*993.62*BW5+1400)/10000,IF(BW3&lt;=53665,((2*225.4*BW6+2397)/10000),IF(BW3&lt;=254446,0.42,0.45))))</f>
        <v>0.23588433</v>
      </c>
      <c r="BX14" s="13">
        <f t="shared" si="82"/>
        <v>0.23590420239999998</v>
      </c>
      <c r="BY14" s="13">
        <f t="shared" si="82"/>
        <v>0.23580484040000002</v>
      </c>
      <c r="BZ14" s="13">
        <f t="shared" si="82"/>
        <v>0.2359439472</v>
      </c>
      <c r="CA14" s="13">
        <f t="shared" si="82"/>
        <v>0.23596381959999999</v>
      </c>
      <c r="CB14" s="13">
        <f t="shared" si="82"/>
        <v>0.23598369199999997</v>
      </c>
      <c r="CC14" s="13">
        <f t="shared" si="82"/>
        <v>0.30430865600000001</v>
      </c>
    </row>
    <row r="15" spans="1:83">
      <c r="A15" s="8" t="s">
        <v>46</v>
      </c>
      <c r="B15" s="13">
        <f>B14*IF(B3&lt;13755,1,IF(B3&lt;15266,1.2,1.055))</f>
        <v>0</v>
      </c>
      <c r="C15" s="13">
        <f t="shared" ref="C15:J15" si="83">C14*IF(C3&lt;13755,1,IF(C3&lt;15266,1.2,1.055))</f>
        <v>0</v>
      </c>
      <c r="D15" s="13">
        <f t="shared" si="83"/>
        <v>0</v>
      </c>
      <c r="E15" s="13">
        <f t="shared" si="83"/>
        <v>0.1400198724</v>
      </c>
      <c r="F15" s="13">
        <f t="shared" si="83"/>
        <v>0.1409538752</v>
      </c>
      <c r="G15" s="13">
        <f t="shared" si="83"/>
        <v>0.1469155952</v>
      </c>
      <c r="H15" s="13">
        <f t="shared" si="83"/>
        <v>0.16678799520000001</v>
      </c>
      <c r="I15" s="13">
        <f t="shared" si="83"/>
        <v>0.1866603952</v>
      </c>
      <c r="J15" s="13">
        <f t="shared" si="83"/>
        <v>0.20653279520000001</v>
      </c>
      <c r="K15" s="13">
        <f t="shared" ref="K15" si="84">K14*IF(K3&lt;13755,1,IF(K3&lt;15266,1.2,1.055))</f>
        <v>0.23969983080000001</v>
      </c>
      <c r="L15" s="13">
        <f t="shared" ref="L15" si="85">L14*IF(L3&lt;13755,1,IF(L3&lt;15266,1.2,1.055))</f>
        <v>0.23970450799999998</v>
      </c>
      <c r="M15" s="13">
        <f t="shared" ref="M15" si="86">M14*IF(M3&lt;13755,1,IF(M3&lt;15266,1.2,1.055))</f>
        <v>0.23972253999999998</v>
      </c>
      <c r="N15" s="13">
        <f t="shared" ref="N15" si="87">N14*IF(N3&lt;13755,1,IF(N3&lt;15266,1.2,1.055))</f>
        <v>0.24008317999999998</v>
      </c>
      <c r="O15" s="13">
        <f t="shared" ref="O15" si="88">O14*IF(O3&lt;13755,1,IF(O3&lt;15266,1.2,1.055))</f>
        <v>0.28810522559999996</v>
      </c>
      <c r="P15" s="13">
        <f t="shared" ref="P15" si="89">P14*IF(P3&lt;13755,1,IF(P3&lt;15266,1.2,1.055))</f>
        <v>0.28943057759999996</v>
      </c>
      <c r="Q15" s="13">
        <f t="shared" ref="Q15" si="90">Q14*IF(Q3&lt;13755,1,IF(Q3&lt;15266,1.2,1.055))</f>
        <v>0.29484017759999998</v>
      </c>
      <c r="R15" s="13">
        <f t="shared" ref="R15" si="91">R14*IF(R3&lt;13755,1,IF(R3&lt;15266,1.2,1.055))</f>
        <v>0.29627372159999998</v>
      </c>
      <c r="S15" s="13">
        <f t="shared" ref="S15" si="92">S14*IF(S3&lt;13755,1,IF(S3&lt;15266,1.2,1.055))</f>
        <v>0.26047873618</v>
      </c>
      <c r="T15" s="13">
        <f t="shared" ref="T15" si="93">T14*IF(T3&lt;13755,1,IF(T3&lt;15266,1.2,1.055))</f>
        <v>0.26159162613999998</v>
      </c>
      <c r="U15" s="13">
        <f t="shared" ref="U15" si="94">U14*IF(U3&lt;13755,1,IF(U3&lt;15266,1.2,1.055))</f>
        <v>0.26396959613999993</v>
      </c>
      <c r="V15" s="13">
        <f t="shared" ref="V15" si="95">V14*IF(V3&lt;13755,1,IF(V3&lt;15266,1.2,1.055))</f>
        <v>0.26872553614</v>
      </c>
      <c r="W15" s="13">
        <f t="shared" ref="W15" si="96">W14*IF(W3&lt;13755,1,IF(W3&lt;15266,1.2,1.055))</f>
        <v>0.27348147613999996</v>
      </c>
      <c r="X15" s="13">
        <f t="shared" ref="X15" si="97">X14*IF(X3&lt;13755,1,IF(X3&lt;15266,1.2,1.055))</f>
        <v>0.27823741613999997</v>
      </c>
      <c r="Y15" s="13">
        <f t="shared" ref="Y15" si="98">Y14*IF(Y3&lt;13755,1,IF(Y3&lt;15266,1.2,1.055))</f>
        <v>0.28299335613999999</v>
      </c>
      <c r="Z15" s="13">
        <f t="shared" ref="Z15" si="99">Z14*IF(Z3&lt;13755,1,IF(Z3&lt;15266,1.2,1.055))</f>
        <v>0.28774929613999994</v>
      </c>
      <c r="AA15" s="13">
        <f t="shared" ref="AA15" si="100">AA14*IF(AA3&lt;13755,1,IF(AA3&lt;15266,1.2,1.055))</f>
        <v>0.29250523613999996</v>
      </c>
      <c r="AB15" s="13">
        <f t="shared" ref="AB15" si="101">AB14*IF(AB3&lt;13755,1,IF(AB3&lt;15266,1.2,1.055))</f>
        <v>0.29726117614000003</v>
      </c>
      <c r="AC15" s="13">
        <f t="shared" ref="AC15" si="102">AC14*IF(AC3&lt;13755,1,IF(AC3&lt;15266,1.2,1.055))</f>
        <v>0.30201711613999999</v>
      </c>
      <c r="AD15" s="13">
        <f t="shared" ref="AD15" si="103">AD14*IF(AD3&lt;13755,1,IF(AD3&lt;15266,1.2,1.055))</f>
        <v>0.30677305614</v>
      </c>
      <c r="AE15" s="13">
        <f t="shared" ref="AE15" si="104">AE14*IF(AE3&lt;13755,1,IF(AE3&lt;15266,1.2,1.055))</f>
        <v>0.31152899614000001</v>
      </c>
      <c r="AF15" s="13">
        <f t="shared" ref="AF15" si="105">AF14*IF(AF3&lt;13755,1,IF(AF3&lt;15266,1.2,1.055))</f>
        <v>0.31628493613999997</v>
      </c>
      <c r="AG15" s="13">
        <f t="shared" ref="AG15" si="106">AG14*IF(AG3&lt;13755,1,IF(AG3&lt;15266,1.2,1.055))</f>
        <v>0.32104087613999999</v>
      </c>
      <c r="AH15" s="13">
        <f t="shared" ref="AH15" si="107">AH14*IF(AH3&lt;13755,1,IF(AH3&lt;15266,1.2,1.055))</f>
        <v>0.32579681613999995</v>
      </c>
      <c r="AI15" s="13">
        <f t="shared" ref="AI15" si="108">AI14*IF(AI3&lt;13755,1,IF(AI3&lt;15266,1.2,1.055))</f>
        <v>0.33055275614000001</v>
      </c>
      <c r="AJ15" s="13">
        <f t="shared" ref="AJ15" si="109">AJ14*IF(AJ3&lt;13755,1,IF(AJ3&lt;15266,1.2,1.055))</f>
        <v>0.33530869614000003</v>
      </c>
      <c r="AK15" s="13">
        <f t="shared" ref="AK15" si="110">AK14*IF(AK3&lt;13755,1,IF(AK3&lt;15266,1.2,1.055))</f>
        <v>0.34006463613999999</v>
      </c>
      <c r="AL15" s="13">
        <f t="shared" ref="AL15" si="111">AL14*IF(AL3&lt;13755,1,IF(AL3&lt;15266,1.2,1.055))</f>
        <v>0.34482057614</v>
      </c>
      <c r="AM15" s="13">
        <f t="shared" ref="AM15" si="112">AM14*IF(AM3&lt;13755,1,IF(AM3&lt;15266,1.2,1.055))</f>
        <v>0.34957651614000002</v>
      </c>
      <c r="AN15" s="13">
        <f t="shared" ref="AN15" si="113">AN14*IF(AN3&lt;13755,1,IF(AN3&lt;15266,1.2,1.055))</f>
        <v>0.35433245614000003</v>
      </c>
      <c r="AO15" s="13">
        <f t="shared" ref="AO15" si="114">AO14*IF(AO3&lt;13755,1,IF(AO3&lt;15266,1.2,1.055))</f>
        <v>0.35908839614000004</v>
      </c>
      <c r="AP15" s="13">
        <f t="shared" ref="AP15" si="115">AP14*IF(AP3&lt;13755,1,IF(AP3&lt;15266,1.2,1.055))</f>
        <v>0.36384433613999995</v>
      </c>
      <c r="AQ15" s="13">
        <f t="shared" ref="AQ15" si="116">AQ14*IF(AQ3&lt;13755,1,IF(AQ3&lt;15266,1.2,1.055))</f>
        <v>0.37335621613999997</v>
      </c>
      <c r="AR15" s="13">
        <f t="shared" ref="AR15" si="117">AR14*IF(AR3&lt;13755,1,IF(AR3&lt;15266,1.2,1.055))</f>
        <v>0.38286809613999995</v>
      </c>
      <c r="AS15" s="13">
        <f t="shared" ref="AS15" si="118">AS14*IF(AS3&lt;13755,1,IF(AS3&lt;15266,1.2,1.055))</f>
        <v>0.39237997613999998</v>
      </c>
      <c r="AT15" s="13">
        <f t="shared" ref="AT15" si="119">AT14*IF(AT3&lt;13755,1,IF(AT3&lt;15266,1.2,1.055))</f>
        <v>0.40189185614</v>
      </c>
      <c r="AU15" s="13">
        <f t="shared" ref="AU15" si="120">AU14*IF(AU3&lt;13755,1,IF(AU3&lt;15266,1.2,1.055))</f>
        <v>0.41140373613999998</v>
      </c>
      <c r="AV15" s="13">
        <f t="shared" ref="AV15" si="121">AV14*IF(AV3&lt;13755,1,IF(AV3&lt;15266,1.2,1.055))</f>
        <v>0.42091561614</v>
      </c>
      <c r="AW15" s="13">
        <f t="shared" ref="AW15" si="122">AW14*IF(AW3&lt;13755,1,IF(AW3&lt;15266,1.2,1.055))</f>
        <v>0.43042749613999998</v>
      </c>
      <c r="AX15" s="13">
        <f t="shared" ref="AX15" si="123">AX14*IF(AX3&lt;13755,1,IF(AX3&lt;15266,1.2,1.055))</f>
        <v>0.44310207624000003</v>
      </c>
      <c r="AY15" s="13">
        <f t="shared" ref="AY15" si="124">AY14*IF(AY3&lt;13755,1,IF(AY3&lt;15266,1.2,1.055))</f>
        <v>0.44309999999999994</v>
      </c>
      <c r="AZ15" s="13">
        <f t="shared" ref="AZ15" si="125">AZ14*IF(AZ3&lt;13755,1,IF(AZ3&lt;15266,1.2,1.055))</f>
        <v>0.44309999999999994</v>
      </c>
      <c r="BA15" s="13">
        <f t="shared" ref="BA15" si="126">BA14*IF(BA3&lt;13755,1,IF(BA3&lt;15266,1.2,1.055))</f>
        <v>0.44309999999999994</v>
      </c>
      <c r="BB15" s="13">
        <f t="shared" ref="BB15" si="127">BB14*IF(BB3&lt;13755,1,IF(BB3&lt;15266,1.2,1.055))</f>
        <v>0.44309999999999994</v>
      </c>
      <c r="BC15" s="13">
        <f t="shared" ref="BC15" si="128">BC14*IF(BC3&lt;13755,1,IF(BC3&lt;15266,1.2,1.055))</f>
        <v>0.44309999999999994</v>
      </c>
      <c r="BD15" s="13">
        <f t="shared" ref="BD15" si="129">BD14*IF(BD3&lt;13755,1,IF(BD3&lt;15266,1.2,1.055))</f>
        <v>0.44309999999999994</v>
      </c>
      <c r="BE15" s="13">
        <f t="shared" ref="BE15" si="130">BE14*IF(BE3&lt;13755,1,IF(BE3&lt;15266,1.2,1.055))</f>
        <v>0.44309999999999994</v>
      </c>
      <c r="BF15" s="13">
        <f t="shared" ref="BF15" si="131">BF14*IF(BF3&lt;13755,1,IF(BF3&lt;15266,1.2,1.055))</f>
        <v>0.44309999999999994</v>
      </c>
      <c r="BG15" s="13">
        <f t="shared" ref="BG15" si="132">BG14*IF(BG3&lt;13755,1,IF(BG3&lt;15266,1.2,1.055))</f>
        <v>0.44309999999999994</v>
      </c>
      <c r="BH15" s="13">
        <f t="shared" ref="BH15" si="133">BH14*IF(BH3&lt;13755,1,IF(BH3&lt;15266,1.2,1.055))</f>
        <v>0.44309999999999994</v>
      </c>
      <c r="BI15" s="13">
        <f t="shared" ref="BI15" si="134">BI14*IF(BI3&lt;13755,1,IF(BI3&lt;15266,1.2,1.055))</f>
        <v>0.44309999999999994</v>
      </c>
      <c r="BJ15" s="13">
        <f t="shared" ref="BJ15" si="135">BJ14*IF(BJ3&lt;13755,1,IF(BJ3&lt;15266,1.2,1.055))</f>
        <v>0.44309999999999994</v>
      </c>
      <c r="BK15" s="13">
        <f t="shared" ref="BK15" si="136">BK14*IF(BK3&lt;13755,1,IF(BK3&lt;15266,1.2,1.055))</f>
        <v>0.44309999999999994</v>
      </c>
      <c r="BL15" s="13">
        <f t="shared" ref="BL15" si="137">BL14*IF(BL3&lt;13755,1,IF(BL3&lt;15266,1.2,1.055))</f>
        <v>0.44309999999999994</v>
      </c>
      <c r="BM15" s="13">
        <f t="shared" ref="BM15" si="138">BM14*IF(BM3&lt;13755,1,IF(BM3&lt;15266,1.2,1.055))</f>
        <v>0.47475000000000001</v>
      </c>
      <c r="BN15" s="13">
        <f t="shared" ref="BN15" si="139">BN14*IF(BN3&lt;13755,1,IF(BN3&lt;15266,1.2,1.055))</f>
        <v>0.47475000000000001</v>
      </c>
      <c r="BP15" s="13">
        <f t="shared" ref="BP15" si="140">BP14*IF(BP3&lt;13755,1,IF(BP3&lt;15266,1.2,1.055))</f>
        <v>0.23588433</v>
      </c>
      <c r="BQ15" s="13">
        <f t="shared" ref="BQ15" si="141">BQ14*IF(BQ3&lt;13755,1,IF(BQ3&lt;15266,1.2,1.055))</f>
        <v>0.23580484040000002</v>
      </c>
      <c r="BR15" s="13">
        <f t="shared" ref="BR15" si="142">BR14*IF(BR3&lt;13755,1,IF(BR3&lt;15266,1.2,1.055))</f>
        <v>0.23588433</v>
      </c>
      <c r="BS15" s="13">
        <f t="shared" ref="BS15" si="143">BS14*IF(BS3&lt;13755,1,IF(BS3&lt;15266,1.2,1.055))</f>
        <v>0.47475000000000001</v>
      </c>
      <c r="BT15" s="13">
        <f t="shared" ref="BT15" si="144">BT14*IF(BT3&lt;13755,1,IF(BT3&lt;15266,1.2,1.055))</f>
        <v>0.29479149120000003</v>
      </c>
      <c r="BU15" s="13">
        <f t="shared" ref="BU15:BW15" si="145">BU14*IF(BU3&lt;13755,1,IF(BU3&lt;15266,1.2,1.055))</f>
        <v>0.29478608159999997</v>
      </c>
      <c r="BW15" s="13">
        <f t="shared" si="145"/>
        <v>0.23588433</v>
      </c>
      <c r="BX15" s="13">
        <f t="shared" ref="BX15" si="146">BX14*IF(BX3&lt;13755,1,IF(BX3&lt;15266,1.2,1.055))</f>
        <v>0.23590420239999998</v>
      </c>
      <c r="BY15" s="13">
        <f t="shared" ref="BY15" si="147">BY14*IF(BY3&lt;13755,1,IF(BY3&lt;15266,1.2,1.055))</f>
        <v>0.23580484040000002</v>
      </c>
      <c r="BZ15" s="13">
        <f t="shared" ref="BZ15" si="148">BZ14*IF(BZ3&lt;13755,1,IF(BZ3&lt;15266,1.2,1.055))</f>
        <v>0.2359439472</v>
      </c>
      <c r="CA15" s="13">
        <f t="shared" ref="CA15" si="149">CA14*IF(CA3&lt;13755,1,IF(CA3&lt;15266,1.2,1.055))</f>
        <v>0.23596381959999999</v>
      </c>
      <c r="CB15" s="13">
        <f t="shared" ref="CB15" si="150">CB14*IF(CB3&lt;13755,1,IF(CB3&lt;15266,1.2,1.055))</f>
        <v>0.23598369199999997</v>
      </c>
      <c r="CC15" s="13">
        <f t="shared" ref="CC15" si="151">CC14*IF(CC3&lt;13755,1,IF(CC3&lt;15266,1.2,1.055))</f>
        <v>0.32104563207999998</v>
      </c>
    </row>
    <row r="16" spans="1:83">
      <c r="A16" s="9"/>
      <c r="B16" s="2"/>
      <c r="C16" s="2"/>
    </row>
    <row r="17" spans="1:21">
      <c r="A17" s="9"/>
      <c r="B17" s="2"/>
      <c r="C17" s="2"/>
    </row>
    <row r="18" spans="1:21">
      <c r="A18" s="9"/>
      <c r="B18" s="2"/>
      <c r="C18" s="2"/>
    </row>
    <row r="19" spans="1:21">
      <c r="A19" s="1" t="s">
        <v>55</v>
      </c>
      <c r="B19" s="2"/>
      <c r="C19" s="2"/>
      <c r="K19" s="3" t="s">
        <v>41</v>
      </c>
    </row>
    <row r="20" spans="1:21">
      <c r="A20" s="1" t="s">
        <v>37</v>
      </c>
      <c r="B20" s="2"/>
      <c r="C20" s="2"/>
    </row>
    <row r="21" spans="1:21">
      <c r="A21" s="1" t="s">
        <v>35</v>
      </c>
      <c r="B21" s="2"/>
      <c r="C21" s="2"/>
    </row>
    <row r="22" spans="1:21">
      <c r="A22" s="1" t="s">
        <v>36</v>
      </c>
      <c r="B22" s="2"/>
      <c r="C22" s="2"/>
    </row>
    <row r="23" spans="1:21">
      <c r="A23" s="9"/>
      <c r="B23" s="2"/>
      <c r="C23" s="2"/>
    </row>
    <row r="24" spans="1:21">
      <c r="A24" s="9"/>
      <c r="B24" s="2"/>
      <c r="C24" s="2"/>
    </row>
    <row r="25" spans="1:21">
      <c r="A25" s="9"/>
      <c r="B25" s="2"/>
      <c r="C25" s="2"/>
      <c r="T25" s="3">
        <v>13755</v>
      </c>
      <c r="U25" s="3">
        <v>0</v>
      </c>
    </row>
    <row r="26" spans="1:21">
      <c r="A26" s="9"/>
      <c r="B26" s="2"/>
      <c r="C26" s="2"/>
      <c r="T26" s="3">
        <f>T25</f>
        <v>13755</v>
      </c>
      <c r="U26" s="30">
        <v>0.48</v>
      </c>
    </row>
    <row r="28" spans="1:21">
      <c r="T28" s="3">
        <v>15265</v>
      </c>
      <c r="U28" s="3">
        <v>0</v>
      </c>
    </row>
    <row r="29" spans="1:21">
      <c r="T29" s="3">
        <f>T28</f>
        <v>15265</v>
      </c>
      <c r="U29" s="30">
        <v>0.48</v>
      </c>
    </row>
    <row r="32" spans="1:21">
      <c r="T32" s="3">
        <v>13669</v>
      </c>
      <c r="U32" s="3">
        <v>0</v>
      </c>
    </row>
    <row r="33" spans="20:21">
      <c r="T33" s="3">
        <f>T32</f>
        <v>13669</v>
      </c>
      <c r="U33" s="30">
        <v>0.47</v>
      </c>
    </row>
    <row r="36" spans="20:21">
      <c r="T36" s="3">
        <v>53665</v>
      </c>
      <c r="U36" s="3">
        <v>0</v>
      </c>
    </row>
    <row r="37" spans="20:21">
      <c r="T37" s="3">
        <f>T36</f>
        <v>53665</v>
      </c>
      <c r="U37" s="30">
        <v>0.48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0"/>
  <sheetViews>
    <sheetView workbookViewId="0">
      <pane xSplit="1" topLeftCell="B1" activePane="topRight" state="frozen"/>
      <selection pane="topRight" activeCell="B3" sqref="B3"/>
    </sheetView>
  </sheetViews>
  <sheetFormatPr baseColWidth="10" defaultRowHeight="12.75"/>
  <cols>
    <col min="1" max="1" width="33.42578125" style="3" customWidth="1"/>
    <col min="2" max="2" width="11.140625" style="3" customWidth="1"/>
    <col min="3" max="3" width="13.5703125" style="3" customWidth="1"/>
    <col min="4" max="14" width="11.42578125" style="3"/>
    <col min="15" max="15" width="12.5703125" style="3" bestFit="1" customWidth="1"/>
    <col min="16" max="16" width="12.5703125" style="3" customWidth="1"/>
    <col min="17" max="16384" width="11.42578125" style="3"/>
  </cols>
  <sheetData>
    <row r="1" spans="1:88">
      <c r="A1" s="1" t="s">
        <v>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88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CB2" s="3" t="s">
        <v>47</v>
      </c>
    </row>
    <row r="3" spans="1:88">
      <c r="A3" s="5" t="s">
        <v>1</v>
      </c>
      <c r="B3" s="6">
        <v>1</v>
      </c>
      <c r="C3" s="6">
        <v>5000</v>
      </c>
      <c r="D3" s="6">
        <v>8652</v>
      </c>
      <c r="E3" s="6"/>
      <c r="F3" s="6">
        <v>8653</v>
      </c>
      <c r="G3" s="6">
        <v>8700</v>
      </c>
      <c r="H3" s="6">
        <v>9000</v>
      </c>
      <c r="I3" s="6">
        <v>10000</v>
      </c>
      <c r="J3" s="6">
        <v>11000</v>
      </c>
      <c r="K3" s="6">
        <v>12000</v>
      </c>
      <c r="L3" s="6">
        <v>13669</v>
      </c>
      <c r="M3" s="6">
        <v>13670</v>
      </c>
      <c r="N3" s="6">
        <v>13674</v>
      </c>
      <c r="O3" s="6">
        <v>13754</v>
      </c>
      <c r="P3" s="6"/>
      <c r="Q3" s="6">
        <v>13755</v>
      </c>
      <c r="R3" s="6">
        <v>14000</v>
      </c>
      <c r="S3" s="6">
        <v>15000</v>
      </c>
      <c r="T3" s="6">
        <v>15265</v>
      </c>
      <c r="U3" s="6"/>
      <c r="V3" s="6">
        <v>15266</v>
      </c>
      <c r="W3" s="6">
        <v>15500</v>
      </c>
      <c r="X3" s="6">
        <v>16000</v>
      </c>
      <c r="Y3" s="6">
        <v>17000</v>
      </c>
      <c r="Z3" s="6">
        <v>18000</v>
      </c>
      <c r="AA3" s="6">
        <v>19000</v>
      </c>
      <c r="AB3" s="6">
        <v>20000</v>
      </c>
      <c r="AC3" s="6">
        <v>21000</v>
      </c>
      <c r="AD3" s="6">
        <v>22000</v>
      </c>
      <c r="AE3" s="6">
        <v>23000</v>
      </c>
      <c r="AF3" s="6">
        <v>24000</v>
      </c>
      <c r="AG3" s="6">
        <v>25000</v>
      </c>
      <c r="AH3" s="6">
        <v>26000</v>
      </c>
      <c r="AI3" s="6">
        <v>27000</v>
      </c>
      <c r="AJ3" s="6">
        <v>28000</v>
      </c>
      <c r="AK3" s="6">
        <v>29000</v>
      </c>
      <c r="AL3" s="6">
        <v>30000</v>
      </c>
      <c r="AM3" s="6">
        <v>31000</v>
      </c>
      <c r="AN3" s="6">
        <v>32000</v>
      </c>
      <c r="AO3" s="6">
        <v>33000</v>
      </c>
      <c r="AP3" s="6">
        <v>34000</v>
      </c>
      <c r="AQ3" s="6">
        <v>35000</v>
      </c>
      <c r="AR3" s="6">
        <v>36000</v>
      </c>
      <c r="AS3" s="6">
        <v>37000</v>
      </c>
      <c r="AT3" s="6">
        <v>39000</v>
      </c>
      <c r="AU3" s="6">
        <v>41000</v>
      </c>
      <c r="AV3" s="6">
        <v>43000</v>
      </c>
      <c r="AW3" s="6">
        <v>45000</v>
      </c>
      <c r="AX3" s="6">
        <v>47000</v>
      </c>
      <c r="AY3" s="6">
        <v>49000</v>
      </c>
      <c r="AZ3" s="6">
        <v>51000</v>
      </c>
      <c r="BA3" s="6">
        <v>53665</v>
      </c>
      <c r="BB3" s="6"/>
      <c r="BC3" s="6">
        <v>53666</v>
      </c>
      <c r="BD3" s="6">
        <v>54000</v>
      </c>
      <c r="BE3" s="6">
        <v>63000</v>
      </c>
      <c r="BF3" s="6">
        <v>73000</v>
      </c>
      <c r="BG3" s="6">
        <v>83000</v>
      </c>
      <c r="BH3" s="6">
        <v>93000</v>
      </c>
      <c r="BI3" s="6">
        <v>103000</v>
      </c>
      <c r="BJ3" s="6">
        <v>113000</v>
      </c>
      <c r="BK3" s="6">
        <v>123000</v>
      </c>
      <c r="BL3" s="6">
        <v>133000</v>
      </c>
      <c r="BM3" s="6">
        <v>143000</v>
      </c>
      <c r="BN3" s="6">
        <v>145000</v>
      </c>
      <c r="BO3" s="6">
        <v>150000</v>
      </c>
      <c r="BP3" s="6">
        <v>254446</v>
      </c>
      <c r="BQ3" s="6"/>
      <c r="BR3" s="6">
        <v>254447</v>
      </c>
      <c r="BS3" s="6">
        <v>400000</v>
      </c>
      <c r="BU3" s="6">
        <v>13477</v>
      </c>
      <c r="BV3" s="6">
        <v>13473</v>
      </c>
      <c r="BW3" s="6">
        <v>13477</v>
      </c>
      <c r="BX3" s="6">
        <v>400003</v>
      </c>
      <c r="BY3" s="6">
        <v>14991</v>
      </c>
      <c r="BZ3" s="6">
        <v>14990</v>
      </c>
      <c r="CB3" s="6">
        <v>13477</v>
      </c>
      <c r="CC3" s="6">
        <v>13478</v>
      </c>
      <c r="CD3" s="6">
        <v>13473.171495251261</v>
      </c>
      <c r="CE3" s="6">
        <v>13480</v>
      </c>
      <c r="CF3" s="6">
        <v>13481</v>
      </c>
      <c r="CG3" s="6">
        <v>13482</v>
      </c>
      <c r="CH3" s="6">
        <v>28001</v>
      </c>
    </row>
    <row r="4" spans="1:88">
      <c r="A4" s="5" t="s">
        <v>2</v>
      </c>
      <c r="B4" s="7">
        <f t="shared" ref="B4:BR4" si="0">INT(B3)</f>
        <v>1</v>
      </c>
      <c r="C4" s="7">
        <f t="shared" si="0"/>
        <v>5000</v>
      </c>
      <c r="D4" s="7">
        <f t="shared" si="0"/>
        <v>8652</v>
      </c>
      <c r="E4" s="7"/>
      <c r="F4" s="7">
        <f t="shared" si="0"/>
        <v>8653</v>
      </c>
      <c r="G4" s="7">
        <f t="shared" si="0"/>
        <v>8700</v>
      </c>
      <c r="H4" s="7">
        <f t="shared" si="0"/>
        <v>9000</v>
      </c>
      <c r="I4" s="7">
        <f t="shared" si="0"/>
        <v>10000</v>
      </c>
      <c r="J4" s="7">
        <f t="shared" si="0"/>
        <v>11000</v>
      </c>
      <c r="K4" s="7">
        <f t="shared" si="0"/>
        <v>12000</v>
      </c>
      <c r="L4" s="7">
        <f t="shared" si="0"/>
        <v>13669</v>
      </c>
      <c r="M4" s="7">
        <f t="shared" si="0"/>
        <v>13670</v>
      </c>
      <c r="N4" s="7">
        <f t="shared" si="0"/>
        <v>13674</v>
      </c>
      <c r="O4" s="7">
        <f t="shared" si="0"/>
        <v>13754</v>
      </c>
      <c r="P4" s="7"/>
      <c r="Q4" s="7">
        <f t="shared" si="0"/>
        <v>13755</v>
      </c>
      <c r="R4" s="7">
        <f t="shared" si="0"/>
        <v>14000</v>
      </c>
      <c r="S4" s="7">
        <f t="shared" si="0"/>
        <v>15000</v>
      </c>
      <c r="T4" s="7">
        <f t="shared" si="0"/>
        <v>15265</v>
      </c>
      <c r="U4" s="7"/>
      <c r="V4" s="7">
        <f t="shared" si="0"/>
        <v>15266</v>
      </c>
      <c r="W4" s="7">
        <f t="shared" si="0"/>
        <v>15500</v>
      </c>
      <c r="X4" s="7">
        <f t="shared" si="0"/>
        <v>16000</v>
      </c>
      <c r="Y4" s="7">
        <f t="shared" si="0"/>
        <v>17000</v>
      </c>
      <c r="Z4" s="7">
        <f t="shared" si="0"/>
        <v>18000</v>
      </c>
      <c r="AA4" s="7">
        <f t="shared" si="0"/>
        <v>19000</v>
      </c>
      <c r="AB4" s="7">
        <f t="shared" si="0"/>
        <v>20000</v>
      </c>
      <c r="AC4" s="7">
        <f t="shared" si="0"/>
        <v>21000</v>
      </c>
      <c r="AD4" s="7">
        <f t="shared" si="0"/>
        <v>22000</v>
      </c>
      <c r="AE4" s="7">
        <f t="shared" si="0"/>
        <v>23000</v>
      </c>
      <c r="AF4" s="7">
        <f t="shared" si="0"/>
        <v>24000</v>
      </c>
      <c r="AG4" s="7">
        <f t="shared" si="0"/>
        <v>25000</v>
      </c>
      <c r="AH4" s="7">
        <f t="shared" si="0"/>
        <v>26000</v>
      </c>
      <c r="AI4" s="7">
        <f t="shared" si="0"/>
        <v>27000</v>
      </c>
      <c r="AJ4" s="7">
        <f t="shared" si="0"/>
        <v>28000</v>
      </c>
      <c r="AK4" s="7">
        <f t="shared" si="0"/>
        <v>29000</v>
      </c>
      <c r="AL4" s="7">
        <f t="shared" si="0"/>
        <v>30000</v>
      </c>
      <c r="AM4" s="7">
        <f t="shared" si="0"/>
        <v>31000</v>
      </c>
      <c r="AN4" s="7">
        <f t="shared" si="0"/>
        <v>32000</v>
      </c>
      <c r="AO4" s="7">
        <f t="shared" si="0"/>
        <v>33000</v>
      </c>
      <c r="AP4" s="7">
        <f t="shared" si="0"/>
        <v>34000</v>
      </c>
      <c r="AQ4" s="7">
        <f t="shared" si="0"/>
        <v>35000</v>
      </c>
      <c r="AR4" s="7">
        <f t="shared" si="0"/>
        <v>36000</v>
      </c>
      <c r="AS4" s="7">
        <f t="shared" si="0"/>
        <v>37000</v>
      </c>
      <c r="AT4" s="7">
        <f t="shared" si="0"/>
        <v>39000</v>
      </c>
      <c r="AU4" s="7">
        <f t="shared" si="0"/>
        <v>41000</v>
      </c>
      <c r="AV4" s="7">
        <f t="shared" si="0"/>
        <v>43000</v>
      </c>
      <c r="AW4" s="7">
        <f t="shared" si="0"/>
        <v>45000</v>
      </c>
      <c r="AX4" s="7">
        <f t="shared" si="0"/>
        <v>47000</v>
      </c>
      <c r="AY4" s="7">
        <f t="shared" si="0"/>
        <v>49000</v>
      </c>
      <c r="AZ4" s="7">
        <f t="shared" si="0"/>
        <v>51000</v>
      </c>
      <c r="BA4" s="7">
        <f t="shared" si="0"/>
        <v>53665</v>
      </c>
      <c r="BB4" s="7"/>
      <c r="BC4" s="7">
        <f t="shared" si="0"/>
        <v>53666</v>
      </c>
      <c r="BD4" s="7">
        <f t="shared" si="0"/>
        <v>54000</v>
      </c>
      <c r="BE4" s="7">
        <f t="shared" si="0"/>
        <v>63000</v>
      </c>
      <c r="BF4" s="7">
        <f t="shared" si="0"/>
        <v>73000</v>
      </c>
      <c r="BG4" s="7">
        <f t="shared" si="0"/>
        <v>83000</v>
      </c>
      <c r="BH4" s="7">
        <f t="shared" si="0"/>
        <v>93000</v>
      </c>
      <c r="BI4" s="7">
        <f t="shared" si="0"/>
        <v>103000</v>
      </c>
      <c r="BJ4" s="7">
        <f t="shared" si="0"/>
        <v>113000</v>
      </c>
      <c r="BK4" s="7">
        <f t="shared" si="0"/>
        <v>123000</v>
      </c>
      <c r="BL4" s="7">
        <f t="shared" si="0"/>
        <v>133000</v>
      </c>
      <c r="BM4" s="7">
        <f t="shared" si="0"/>
        <v>143000</v>
      </c>
      <c r="BN4" s="7">
        <f t="shared" si="0"/>
        <v>145000</v>
      </c>
      <c r="BO4" s="7">
        <f t="shared" si="0"/>
        <v>150000</v>
      </c>
      <c r="BP4" s="7">
        <f t="shared" si="0"/>
        <v>254446</v>
      </c>
      <c r="BQ4" s="7"/>
      <c r="BR4" s="7">
        <f t="shared" si="0"/>
        <v>254447</v>
      </c>
      <c r="BS4" s="7">
        <f>INT(BS3)</f>
        <v>400000</v>
      </c>
      <c r="BU4" s="7">
        <f t="shared" ref="BU4:BZ4" si="1">INT(BU3)</f>
        <v>13477</v>
      </c>
      <c r="BV4" s="7">
        <f t="shared" si="1"/>
        <v>13473</v>
      </c>
      <c r="BW4" s="7">
        <f t="shared" si="1"/>
        <v>13477</v>
      </c>
      <c r="BX4" s="7">
        <f t="shared" si="1"/>
        <v>400003</v>
      </c>
      <c r="BY4" s="7">
        <f t="shared" si="1"/>
        <v>14991</v>
      </c>
      <c r="BZ4" s="7">
        <f t="shared" si="1"/>
        <v>14990</v>
      </c>
      <c r="CB4" s="7">
        <f t="shared" ref="CB4:CH4" si="2">INT(CB3)</f>
        <v>13477</v>
      </c>
      <c r="CC4" s="7">
        <f t="shared" si="2"/>
        <v>13478</v>
      </c>
      <c r="CD4" s="7">
        <f t="shared" si="2"/>
        <v>13473</v>
      </c>
      <c r="CE4" s="7">
        <f t="shared" si="2"/>
        <v>13480</v>
      </c>
      <c r="CF4" s="7">
        <f t="shared" si="2"/>
        <v>13481</v>
      </c>
      <c r="CG4" s="7">
        <f t="shared" si="2"/>
        <v>13482</v>
      </c>
      <c r="CH4" s="7">
        <f t="shared" si="2"/>
        <v>28001</v>
      </c>
    </row>
    <row r="5" spans="1:88">
      <c r="A5" s="5" t="s">
        <v>3</v>
      </c>
      <c r="B5" s="8">
        <f t="shared" ref="B5:BR5" si="3">MAX((B4-8652)/10000,0)</f>
        <v>0</v>
      </c>
      <c r="C5" s="8">
        <f t="shared" si="3"/>
        <v>0</v>
      </c>
      <c r="D5" s="8">
        <f t="shared" si="3"/>
        <v>0</v>
      </c>
      <c r="E5" s="8"/>
      <c r="F5" s="8">
        <f t="shared" si="3"/>
        <v>1E-4</v>
      </c>
      <c r="G5" s="8">
        <f t="shared" si="3"/>
        <v>4.7999999999999996E-3</v>
      </c>
      <c r="H5" s="8">
        <f t="shared" si="3"/>
        <v>3.4799999999999998E-2</v>
      </c>
      <c r="I5" s="8">
        <f t="shared" si="3"/>
        <v>0.1348</v>
      </c>
      <c r="J5" s="8">
        <f t="shared" si="3"/>
        <v>0.23480000000000001</v>
      </c>
      <c r="K5" s="8">
        <f t="shared" si="3"/>
        <v>0.33479999999999999</v>
      </c>
      <c r="L5" s="8">
        <f t="shared" si="3"/>
        <v>0.50170000000000003</v>
      </c>
      <c r="M5" s="8">
        <f t="shared" si="3"/>
        <v>0.50180000000000002</v>
      </c>
      <c r="N5" s="8">
        <f t="shared" si="3"/>
        <v>0.50219999999999998</v>
      </c>
      <c r="O5" s="8">
        <f t="shared" si="3"/>
        <v>0.51019999999999999</v>
      </c>
      <c r="P5" s="8"/>
      <c r="Q5" s="8">
        <f t="shared" si="3"/>
        <v>0.51029999999999998</v>
      </c>
      <c r="R5" s="8">
        <f t="shared" si="3"/>
        <v>0.53480000000000005</v>
      </c>
      <c r="S5" s="8">
        <f t="shared" si="3"/>
        <v>0.63480000000000003</v>
      </c>
      <c r="T5" s="8">
        <f t="shared" si="3"/>
        <v>0.6613</v>
      </c>
      <c r="U5" s="8"/>
      <c r="V5" s="8">
        <f t="shared" si="3"/>
        <v>0.66139999999999999</v>
      </c>
      <c r="W5" s="8">
        <f t="shared" si="3"/>
        <v>0.68479999999999996</v>
      </c>
      <c r="X5" s="8">
        <f t="shared" si="3"/>
        <v>0.73480000000000001</v>
      </c>
      <c r="Y5" s="8">
        <f t="shared" si="3"/>
        <v>0.83479999999999999</v>
      </c>
      <c r="Z5" s="8">
        <f t="shared" si="3"/>
        <v>0.93479999999999996</v>
      </c>
      <c r="AA5" s="8">
        <f t="shared" si="3"/>
        <v>1.0347999999999999</v>
      </c>
      <c r="AB5" s="8">
        <f t="shared" si="3"/>
        <v>1.1348</v>
      </c>
      <c r="AC5" s="8">
        <f t="shared" si="3"/>
        <v>1.2347999999999999</v>
      </c>
      <c r="AD5" s="8">
        <f t="shared" si="3"/>
        <v>1.3348</v>
      </c>
      <c r="AE5" s="8">
        <f t="shared" si="3"/>
        <v>1.4348000000000001</v>
      </c>
      <c r="AF5" s="8">
        <f t="shared" si="3"/>
        <v>1.5347999999999999</v>
      </c>
      <c r="AG5" s="8">
        <f t="shared" si="3"/>
        <v>1.6348</v>
      </c>
      <c r="AH5" s="8">
        <f t="shared" si="3"/>
        <v>1.7347999999999999</v>
      </c>
      <c r="AI5" s="8">
        <f t="shared" si="3"/>
        <v>1.8348</v>
      </c>
      <c r="AJ5" s="8">
        <f t="shared" si="3"/>
        <v>1.9348000000000001</v>
      </c>
      <c r="AK5" s="8">
        <f t="shared" si="3"/>
        <v>2.0348000000000002</v>
      </c>
      <c r="AL5" s="8">
        <f t="shared" si="3"/>
        <v>2.1347999999999998</v>
      </c>
      <c r="AM5" s="8">
        <f t="shared" si="3"/>
        <v>2.2347999999999999</v>
      </c>
      <c r="AN5" s="8">
        <f t="shared" si="3"/>
        <v>2.3348</v>
      </c>
      <c r="AO5" s="8">
        <f t="shared" si="3"/>
        <v>2.4348000000000001</v>
      </c>
      <c r="AP5" s="8">
        <f t="shared" si="3"/>
        <v>2.5348000000000002</v>
      </c>
      <c r="AQ5" s="8">
        <f t="shared" si="3"/>
        <v>2.6347999999999998</v>
      </c>
      <c r="AR5" s="8">
        <f t="shared" si="3"/>
        <v>2.7347999999999999</v>
      </c>
      <c r="AS5" s="8">
        <f t="shared" si="3"/>
        <v>2.8348</v>
      </c>
      <c r="AT5" s="8">
        <f t="shared" si="3"/>
        <v>3.0348000000000002</v>
      </c>
      <c r="AU5" s="8">
        <f t="shared" si="3"/>
        <v>3.2347999999999999</v>
      </c>
      <c r="AV5" s="8">
        <f t="shared" si="3"/>
        <v>3.4348000000000001</v>
      </c>
      <c r="AW5" s="8">
        <f t="shared" si="3"/>
        <v>3.6347999999999998</v>
      </c>
      <c r="AX5" s="8">
        <f t="shared" si="3"/>
        <v>3.8348</v>
      </c>
      <c r="AY5" s="8">
        <f t="shared" si="3"/>
        <v>4.0347999999999997</v>
      </c>
      <c r="AZ5" s="8">
        <f t="shared" si="3"/>
        <v>4.2347999999999999</v>
      </c>
      <c r="BA5" s="8">
        <f t="shared" si="3"/>
        <v>4.5012999999999996</v>
      </c>
      <c r="BB5" s="8"/>
      <c r="BC5" s="8">
        <f t="shared" si="3"/>
        <v>4.5014000000000003</v>
      </c>
      <c r="BD5" s="8">
        <f t="shared" si="3"/>
        <v>4.5347999999999997</v>
      </c>
      <c r="BE5" s="8">
        <f t="shared" si="3"/>
        <v>5.4348000000000001</v>
      </c>
      <c r="BF5" s="8">
        <f t="shared" si="3"/>
        <v>6.4348000000000001</v>
      </c>
      <c r="BG5" s="8">
        <f t="shared" si="3"/>
        <v>7.4348000000000001</v>
      </c>
      <c r="BH5" s="8">
        <f t="shared" si="3"/>
        <v>8.4347999999999992</v>
      </c>
      <c r="BI5" s="8">
        <f t="shared" si="3"/>
        <v>9.4347999999999992</v>
      </c>
      <c r="BJ5" s="8">
        <f t="shared" si="3"/>
        <v>10.434799999999999</v>
      </c>
      <c r="BK5" s="8">
        <f t="shared" si="3"/>
        <v>11.434799999999999</v>
      </c>
      <c r="BL5" s="8">
        <f t="shared" si="3"/>
        <v>12.434799999999999</v>
      </c>
      <c r="BM5" s="8">
        <f t="shared" si="3"/>
        <v>13.434799999999999</v>
      </c>
      <c r="BN5" s="8">
        <f t="shared" si="3"/>
        <v>13.6348</v>
      </c>
      <c r="BO5" s="8">
        <f t="shared" si="3"/>
        <v>14.1348</v>
      </c>
      <c r="BP5" s="8">
        <f t="shared" si="3"/>
        <v>24.5794</v>
      </c>
      <c r="BQ5" s="8"/>
      <c r="BR5" s="8">
        <f t="shared" si="3"/>
        <v>24.579499999999999</v>
      </c>
      <c r="BS5" s="8">
        <f>MAX((BS4-8652)/10000,0)</f>
        <v>39.134799999999998</v>
      </c>
      <c r="BU5" s="8">
        <f t="shared" ref="BU5:BZ5" si="4">MAX((BU4-8652)/10000,0)</f>
        <v>0.48249999999999998</v>
      </c>
      <c r="BV5" s="8">
        <f t="shared" si="4"/>
        <v>0.48209999999999997</v>
      </c>
      <c r="BW5" s="8">
        <f t="shared" si="4"/>
        <v>0.48249999999999998</v>
      </c>
      <c r="BX5" s="8">
        <f t="shared" si="4"/>
        <v>39.135100000000001</v>
      </c>
      <c r="BY5" s="8">
        <f t="shared" si="4"/>
        <v>0.63390000000000002</v>
      </c>
      <c r="BZ5" s="8">
        <f t="shared" si="4"/>
        <v>0.63380000000000003</v>
      </c>
      <c r="CB5" s="8">
        <f t="shared" ref="CB5:CH5" si="5">MAX((CB4-8652)/10000,0)</f>
        <v>0.48249999999999998</v>
      </c>
      <c r="CC5" s="8">
        <f t="shared" si="5"/>
        <v>0.48259999999999997</v>
      </c>
      <c r="CD5" s="8">
        <f t="shared" si="5"/>
        <v>0.48209999999999997</v>
      </c>
      <c r="CE5" s="8">
        <f t="shared" si="5"/>
        <v>0.48280000000000001</v>
      </c>
      <c r="CF5" s="8">
        <f t="shared" si="5"/>
        <v>0.4829</v>
      </c>
      <c r="CG5" s="8">
        <f t="shared" si="5"/>
        <v>0.48299999999999998</v>
      </c>
      <c r="CH5" s="8">
        <f t="shared" si="5"/>
        <v>1.9349000000000001</v>
      </c>
    </row>
    <row r="6" spans="1:88">
      <c r="A6" s="5" t="s">
        <v>4</v>
      </c>
      <c r="B6" s="8">
        <f>MAX((B4-13669)/10000,0)</f>
        <v>0</v>
      </c>
      <c r="C6" s="8">
        <f t="shared" ref="C6:BS6" si="6">MAX((C4-13669)/10000,0)</f>
        <v>0</v>
      </c>
      <c r="D6" s="8">
        <f t="shared" si="6"/>
        <v>0</v>
      </c>
      <c r="E6" s="8"/>
      <c r="F6" s="8">
        <f t="shared" si="6"/>
        <v>0</v>
      </c>
      <c r="G6" s="8">
        <f t="shared" si="6"/>
        <v>0</v>
      </c>
      <c r="H6" s="8">
        <f t="shared" si="6"/>
        <v>0</v>
      </c>
      <c r="I6" s="8">
        <f t="shared" si="6"/>
        <v>0</v>
      </c>
      <c r="J6" s="8">
        <f t="shared" si="6"/>
        <v>0</v>
      </c>
      <c r="K6" s="8">
        <f t="shared" si="6"/>
        <v>0</v>
      </c>
      <c r="L6" s="8">
        <f t="shared" si="6"/>
        <v>0</v>
      </c>
      <c r="M6" s="8">
        <f t="shared" si="6"/>
        <v>1E-4</v>
      </c>
      <c r="N6" s="8">
        <f t="shared" si="6"/>
        <v>5.0000000000000001E-4</v>
      </c>
      <c r="O6" s="8">
        <f t="shared" si="6"/>
        <v>8.5000000000000006E-3</v>
      </c>
      <c r="P6" s="8"/>
      <c r="Q6" s="8">
        <f t="shared" si="6"/>
        <v>8.6E-3</v>
      </c>
      <c r="R6" s="8">
        <f t="shared" si="6"/>
        <v>3.3099999999999997E-2</v>
      </c>
      <c r="S6" s="8">
        <f t="shared" si="6"/>
        <v>0.1331</v>
      </c>
      <c r="T6" s="8">
        <f t="shared" si="6"/>
        <v>0.15959999999999999</v>
      </c>
      <c r="U6" s="8"/>
      <c r="V6" s="8">
        <f t="shared" si="6"/>
        <v>0.15970000000000001</v>
      </c>
      <c r="W6" s="8">
        <f t="shared" si="6"/>
        <v>0.18310000000000001</v>
      </c>
      <c r="X6" s="8">
        <f t="shared" si="6"/>
        <v>0.2331</v>
      </c>
      <c r="Y6" s="8">
        <f t="shared" si="6"/>
        <v>0.33310000000000001</v>
      </c>
      <c r="Z6" s="8">
        <f t="shared" si="6"/>
        <v>0.43309999999999998</v>
      </c>
      <c r="AA6" s="8">
        <f t="shared" si="6"/>
        <v>0.53310000000000002</v>
      </c>
      <c r="AB6" s="8">
        <f t="shared" si="6"/>
        <v>0.6331</v>
      </c>
      <c r="AC6" s="8">
        <f t="shared" si="6"/>
        <v>0.73309999999999997</v>
      </c>
      <c r="AD6" s="8">
        <f t="shared" si="6"/>
        <v>0.83309999999999995</v>
      </c>
      <c r="AE6" s="8">
        <f t="shared" si="6"/>
        <v>0.93310000000000004</v>
      </c>
      <c r="AF6" s="8">
        <f t="shared" si="6"/>
        <v>1.0330999999999999</v>
      </c>
      <c r="AG6" s="8">
        <f t="shared" si="6"/>
        <v>1.1331</v>
      </c>
      <c r="AH6" s="8">
        <f t="shared" si="6"/>
        <v>1.2331000000000001</v>
      </c>
      <c r="AI6" s="8">
        <f t="shared" si="6"/>
        <v>1.3331</v>
      </c>
      <c r="AJ6" s="8">
        <f t="shared" si="6"/>
        <v>1.4331</v>
      </c>
      <c r="AK6" s="8">
        <f t="shared" si="6"/>
        <v>1.5330999999999999</v>
      </c>
      <c r="AL6" s="8">
        <f t="shared" si="6"/>
        <v>1.6331</v>
      </c>
      <c r="AM6" s="8">
        <f t="shared" si="6"/>
        <v>1.7331000000000001</v>
      </c>
      <c r="AN6" s="8">
        <f t="shared" si="6"/>
        <v>1.8331</v>
      </c>
      <c r="AO6" s="8">
        <f t="shared" si="6"/>
        <v>1.9331</v>
      </c>
      <c r="AP6" s="8">
        <f t="shared" si="6"/>
        <v>2.0331000000000001</v>
      </c>
      <c r="AQ6" s="8">
        <f t="shared" si="6"/>
        <v>2.1331000000000002</v>
      </c>
      <c r="AR6" s="8">
        <f t="shared" si="6"/>
        <v>2.2330999999999999</v>
      </c>
      <c r="AS6" s="8">
        <f t="shared" si="6"/>
        <v>2.3331</v>
      </c>
      <c r="AT6" s="8">
        <f t="shared" si="6"/>
        <v>2.5331000000000001</v>
      </c>
      <c r="AU6" s="8">
        <f t="shared" si="6"/>
        <v>2.7330999999999999</v>
      </c>
      <c r="AV6" s="8">
        <f t="shared" si="6"/>
        <v>2.9331</v>
      </c>
      <c r="AW6" s="8">
        <f t="shared" si="6"/>
        <v>3.1331000000000002</v>
      </c>
      <c r="AX6" s="8">
        <f t="shared" si="6"/>
        <v>3.3331</v>
      </c>
      <c r="AY6" s="8">
        <f t="shared" si="6"/>
        <v>3.5331000000000001</v>
      </c>
      <c r="AZ6" s="8">
        <f t="shared" si="6"/>
        <v>3.7330999999999999</v>
      </c>
      <c r="BA6" s="8">
        <f t="shared" si="6"/>
        <v>3.9996</v>
      </c>
      <c r="BB6" s="8"/>
      <c r="BC6" s="8">
        <f t="shared" si="6"/>
        <v>3.9996999999999998</v>
      </c>
      <c r="BD6" s="8">
        <f t="shared" si="6"/>
        <v>4.0331000000000001</v>
      </c>
      <c r="BE6" s="8">
        <f t="shared" si="6"/>
        <v>4.9330999999999996</v>
      </c>
      <c r="BF6" s="8">
        <f t="shared" si="6"/>
        <v>5.9330999999999996</v>
      </c>
      <c r="BG6" s="8">
        <f t="shared" si="6"/>
        <v>6.9330999999999996</v>
      </c>
      <c r="BH6" s="8">
        <f t="shared" si="6"/>
        <v>7.9330999999999996</v>
      </c>
      <c r="BI6" s="8">
        <f t="shared" si="6"/>
        <v>8.9330999999999996</v>
      </c>
      <c r="BJ6" s="8">
        <f t="shared" si="6"/>
        <v>9.9330999999999996</v>
      </c>
      <c r="BK6" s="8">
        <f t="shared" si="6"/>
        <v>10.9331</v>
      </c>
      <c r="BL6" s="8">
        <f t="shared" si="6"/>
        <v>11.9331</v>
      </c>
      <c r="BM6" s="8">
        <f t="shared" si="6"/>
        <v>12.9331</v>
      </c>
      <c r="BN6" s="8">
        <f t="shared" si="6"/>
        <v>13.133100000000001</v>
      </c>
      <c r="BO6" s="8">
        <f t="shared" si="6"/>
        <v>13.633100000000001</v>
      </c>
      <c r="BP6" s="8">
        <f t="shared" si="6"/>
        <v>24.0777</v>
      </c>
      <c r="BQ6" s="8"/>
      <c r="BR6" s="8">
        <f t="shared" si="6"/>
        <v>24.0778</v>
      </c>
      <c r="BS6" s="8">
        <f t="shared" si="6"/>
        <v>38.633099999999999</v>
      </c>
      <c r="BU6" s="8">
        <f t="shared" ref="BU6:BZ6" si="7">MAX((BU4-13669)/10000,0)</f>
        <v>0</v>
      </c>
      <c r="BV6" s="8">
        <f t="shared" si="7"/>
        <v>0</v>
      </c>
      <c r="BW6" s="8">
        <f t="shared" si="7"/>
        <v>0</v>
      </c>
      <c r="BX6" s="8">
        <f t="shared" si="7"/>
        <v>38.633400000000002</v>
      </c>
      <c r="BY6" s="8">
        <f t="shared" si="7"/>
        <v>0.13220000000000001</v>
      </c>
      <c r="BZ6" s="8">
        <f t="shared" si="7"/>
        <v>0.1321</v>
      </c>
      <c r="CB6" s="8">
        <f t="shared" ref="CB6:CH6" si="8">MAX((CB4-13669)/10000,0)</f>
        <v>0</v>
      </c>
      <c r="CC6" s="8">
        <f t="shared" si="8"/>
        <v>0</v>
      </c>
      <c r="CD6" s="8">
        <f t="shared" si="8"/>
        <v>0</v>
      </c>
      <c r="CE6" s="8">
        <f t="shared" si="8"/>
        <v>0</v>
      </c>
      <c r="CF6" s="8">
        <f t="shared" si="8"/>
        <v>0</v>
      </c>
      <c r="CG6" s="8">
        <f t="shared" si="8"/>
        <v>0</v>
      </c>
      <c r="CH6" s="8">
        <f t="shared" si="8"/>
        <v>1.4332</v>
      </c>
      <c r="CJ6" s="3">
        <f>(CH3-13669)/10000</f>
        <v>1.4332</v>
      </c>
    </row>
    <row r="7" spans="1:88" ht="24" customHeight="1">
      <c r="A7" s="10" t="s">
        <v>45</v>
      </c>
      <c r="B7" s="7">
        <f>INT(IF(B4&lt;=8652,0,IF(B4&lt;=13669,(993.62*B5+1400)*B5,IF(B4&lt;=53665,(225.4*B6+2397)*B6+952.48,IF(B4&lt;=254446,0.42*B4-8394.14,0.45*B4-16027.52)))))</f>
        <v>0</v>
      </c>
      <c r="C7" s="7">
        <f t="shared" ref="C7:BU7" si="9">INT(IF(C4&lt;=8652,0,IF(C4&lt;=13669,(993.62*C5+1400)*C5,IF(C4&lt;=53665,(225.4*C6+2397)*C6+952.48,IF(C4&lt;=254446,0.42*C4-8394.14,0.45*C4-16027.52)))))</f>
        <v>0</v>
      </c>
      <c r="D7" s="7">
        <f t="shared" si="9"/>
        <v>0</v>
      </c>
      <c r="E7" s="7"/>
      <c r="F7" s="7">
        <f t="shared" si="9"/>
        <v>0</v>
      </c>
      <c r="G7" s="7">
        <f t="shared" si="9"/>
        <v>6</v>
      </c>
      <c r="H7" s="7">
        <f t="shared" si="9"/>
        <v>49</v>
      </c>
      <c r="I7" s="7">
        <f t="shared" si="9"/>
        <v>206</v>
      </c>
      <c r="J7" s="7">
        <f t="shared" si="9"/>
        <v>383</v>
      </c>
      <c r="K7" s="7">
        <f t="shared" si="9"/>
        <v>580</v>
      </c>
      <c r="L7" s="7">
        <f t="shared" si="9"/>
        <v>952</v>
      </c>
      <c r="M7" s="7">
        <f t="shared" si="9"/>
        <v>952</v>
      </c>
      <c r="N7" s="7">
        <f t="shared" si="9"/>
        <v>953</v>
      </c>
      <c r="O7" s="7">
        <f t="shared" si="9"/>
        <v>972</v>
      </c>
      <c r="P7" s="7"/>
      <c r="Q7" s="7">
        <f t="shared" si="9"/>
        <v>973</v>
      </c>
      <c r="R7" s="7">
        <f t="shared" si="9"/>
        <v>1032</v>
      </c>
      <c r="S7" s="7">
        <f t="shared" si="9"/>
        <v>1275</v>
      </c>
      <c r="T7" s="7">
        <f t="shared" si="9"/>
        <v>1340</v>
      </c>
      <c r="U7" s="7"/>
      <c r="V7" s="7">
        <f t="shared" si="9"/>
        <v>1341</v>
      </c>
      <c r="W7" s="7">
        <f t="shared" si="9"/>
        <v>1398</v>
      </c>
      <c r="X7" s="7">
        <f t="shared" si="9"/>
        <v>1523</v>
      </c>
      <c r="Y7" s="7">
        <f t="shared" si="9"/>
        <v>1775</v>
      </c>
      <c r="Z7" s="7">
        <f t="shared" si="9"/>
        <v>2032</v>
      </c>
      <c r="AA7" s="7">
        <f t="shared" si="9"/>
        <v>2294</v>
      </c>
      <c r="AB7" s="7">
        <f t="shared" si="9"/>
        <v>2560</v>
      </c>
      <c r="AC7" s="7">
        <f t="shared" si="9"/>
        <v>2830</v>
      </c>
      <c r="AD7" s="7">
        <f t="shared" si="9"/>
        <v>3105</v>
      </c>
      <c r="AE7" s="7">
        <f t="shared" si="9"/>
        <v>3385</v>
      </c>
      <c r="AF7" s="7">
        <f t="shared" si="9"/>
        <v>3669</v>
      </c>
      <c r="AG7" s="7">
        <f t="shared" si="9"/>
        <v>3957</v>
      </c>
      <c r="AH7" s="7">
        <f t="shared" si="9"/>
        <v>4250</v>
      </c>
      <c r="AI7" s="7">
        <f t="shared" si="9"/>
        <v>4548</v>
      </c>
      <c r="AJ7" s="7">
        <f t="shared" si="9"/>
        <v>4850</v>
      </c>
      <c r="AK7" s="7">
        <f t="shared" si="9"/>
        <v>5157</v>
      </c>
      <c r="AL7" s="7">
        <f t="shared" si="9"/>
        <v>5468</v>
      </c>
      <c r="AM7" s="7">
        <f t="shared" si="9"/>
        <v>5783</v>
      </c>
      <c r="AN7" s="7">
        <f t="shared" si="9"/>
        <v>6103</v>
      </c>
      <c r="AO7" s="7">
        <f t="shared" si="9"/>
        <v>6428</v>
      </c>
      <c r="AP7" s="7">
        <f t="shared" si="9"/>
        <v>6757</v>
      </c>
      <c r="AQ7" s="7">
        <f t="shared" si="9"/>
        <v>7091</v>
      </c>
      <c r="AR7" s="7">
        <f t="shared" si="9"/>
        <v>7429</v>
      </c>
      <c r="AS7" s="7">
        <f t="shared" si="9"/>
        <v>7771</v>
      </c>
      <c r="AT7" s="7">
        <f t="shared" si="9"/>
        <v>8470</v>
      </c>
      <c r="AU7" s="7">
        <f t="shared" si="9"/>
        <v>9187</v>
      </c>
      <c r="AV7" s="7">
        <f t="shared" si="9"/>
        <v>9922</v>
      </c>
      <c r="AW7" s="7">
        <f t="shared" si="9"/>
        <v>10675</v>
      </c>
      <c r="AX7" s="7">
        <f t="shared" si="9"/>
        <v>11446</v>
      </c>
      <c r="AY7" s="7">
        <f t="shared" si="9"/>
        <v>12234</v>
      </c>
      <c r="AZ7" s="7">
        <f t="shared" si="9"/>
        <v>13041</v>
      </c>
      <c r="BA7" s="7">
        <f t="shared" si="9"/>
        <v>14145</v>
      </c>
      <c r="BB7" s="7"/>
      <c r="BC7" s="7">
        <f t="shared" si="9"/>
        <v>14145</v>
      </c>
      <c r="BD7" s="7">
        <f t="shared" si="9"/>
        <v>14285</v>
      </c>
      <c r="BE7" s="7">
        <f t="shared" si="9"/>
        <v>18065</v>
      </c>
      <c r="BF7" s="7">
        <f t="shared" si="9"/>
        <v>22265</v>
      </c>
      <c r="BG7" s="7">
        <f t="shared" si="9"/>
        <v>26465</v>
      </c>
      <c r="BH7" s="7">
        <f t="shared" si="9"/>
        <v>30665</v>
      </c>
      <c r="BI7" s="7">
        <f t="shared" si="9"/>
        <v>34865</v>
      </c>
      <c r="BJ7" s="7">
        <f t="shared" si="9"/>
        <v>39065</v>
      </c>
      <c r="BK7" s="7">
        <f t="shared" si="9"/>
        <v>43265</v>
      </c>
      <c r="BL7" s="7">
        <f t="shared" si="9"/>
        <v>47465</v>
      </c>
      <c r="BM7" s="7">
        <f t="shared" si="9"/>
        <v>51665</v>
      </c>
      <c r="BN7" s="7">
        <f t="shared" si="9"/>
        <v>52505</v>
      </c>
      <c r="BO7" s="7">
        <f t="shared" si="9"/>
        <v>54605</v>
      </c>
      <c r="BP7" s="7">
        <f t="shared" si="9"/>
        <v>98473</v>
      </c>
      <c r="BQ7" s="7"/>
      <c r="BR7" s="7">
        <f t="shared" si="9"/>
        <v>98473</v>
      </c>
      <c r="BS7" s="7">
        <f t="shared" si="9"/>
        <v>163972</v>
      </c>
      <c r="BU7" s="7">
        <f t="shared" si="9"/>
        <v>906</v>
      </c>
      <c r="BV7" s="7">
        <f>INT(IF(BV4&lt;=8652,0,IF(BV4&lt;=13669,(993.62*BV5+1400)*BV5,IF(BV4&lt;=53665,(225.4*BV6+2397)*BV6+952.48,IF(BV4&lt;=254446,0.42*BV4-8394.14,0.45*BV4-16027.52)))))</f>
        <v>905</v>
      </c>
      <c r="BW7" s="7">
        <f>INT(IF(BW4&lt;=8652,0,IF(BW4&lt;=13669,(993.62*BW5+1400)*BW5,IF(BW4&lt;=53665,(225.4*BW6+2397)*BW6+952.48,IF(BW4&lt;=254446,0.42*BW4-8394.14,0.45*BW4-16027.52)))))</f>
        <v>906</v>
      </c>
      <c r="BX7" s="7">
        <f>INT(IF(BX4&lt;=8652,0,IF(BX4&lt;=13669,(993.62*BX5+1400)*BX5,IF(BX4&lt;=53665,(225.4*BX6+2397)*BX6+952.48,IF(BX4&lt;=254446,0.42*BX4-8394.14,0.45*BX4-16027.52)))))</f>
        <v>163973</v>
      </c>
      <c r="BY7" s="7">
        <f>INT(IF(BY4&lt;=8652,0,IF(BY4&lt;=13669,(993.62*BY5+1400)*BY5,IF(BY4&lt;=53665,(225.4*BY6+2397)*BY6+952.48,IF(BY4&lt;=254446,0.42*BY4-8394.14,0.45*BY4-16027.52)))))</f>
        <v>1273</v>
      </c>
      <c r="BZ7" s="7">
        <f>INT(IF(BZ4&lt;=8652,0,IF(BZ4&lt;=13669,(993.62*BZ5+1400)*BZ5,IF(BZ4&lt;=53665,(225.4*BZ6+2397)*BZ6+952.48,IF(BZ4&lt;=254446,0.42*BZ4-8394.14,0.45*BZ4-16027.52)))))</f>
        <v>1273</v>
      </c>
      <c r="CB7" s="7">
        <f>(IF(CB4&lt;=8652,0,IF(CB4&lt;=13669,(993.62*CB5+1400)*CB5,IF(CB4&lt;=53665,(225.4*CB6+2397)*CB6+952.48,IF(CB4&lt;=254446,0.42*CB4-8394.14,0.45*CB4-16027.52)))))</f>
        <v>906.82094612499998</v>
      </c>
      <c r="CC7" s="7">
        <f t="shared" ref="CC7:CH7" si="10">(IF(CC4&lt;=8652,0,IF(CC4&lt;=13669,(993.62*CC5+1400)*CC5,IF(CC4&lt;=53665,(225.4*CC6+2397)*CC6+952.48,IF(CC4&lt;=254446,0.42*CC4-8394.14,0.45*CC4-16027.52)))))</f>
        <v>907.0568403911999</v>
      </c>
      <c r="CD7" s="7">
        <f t="shared" si="10"/>
        <v>905.87756778419998</v>
      </c>
      <c r="CE7" s="7">
        <f t="shared" si="10"/>
        <v>907.52868854079998</v>
      </c>
      <c r="CF7" s="7">
        <f t="shared" si="10"/>
        <v>907.76464242420002</v>
      </c>
      <c r="CG7" s="7">
        <f t="shared" si="10"/>
        <v>908.00061617999995</v>
      </c>
      <c r="CH7" s="7">
        <f t="shared" si="10"/>
        <v>4850.8460288959996</v>
      </c>
    </row>
    <row r="8" spans="1:88" ht="12.75" customHeight="1">
      <c r="A8" s="10" t="s">
        <v>8</v>
      </c>
      <c r="B8" s="7">
        <f t="shared" ref="B8:BR8" si="11">ROUNDDOWN(IF(B7&lt;=972.5,0,MIN(5.5%*B7,0.2*(MAX(B7-972,0)))),2)</f>
        <v>0</v>
      </c>
      <c r="C8" s="7">
        <f t="shared" si="11"/>
        <v>0</v>
      </c>
      <c r="D8" s="7">
        <f t="shared" si="11"/>
        <v>0</v>
      </c>
      <c r="E8" s="7"/>
      <c r="F8" s="7">
        <f t="shared" si="11"/>
        <v>0</v>
      </c>
      <c r="G8" s="7">
        <f t="shared" si="11"/>
        <v>0</v>
      </c>
      <c r="H8" s="7">
        <f t="shared" si="11"/>
        <v>0</v>
      </c>
      <c r="I8" s="7">
        <f t="shared" si="11"/>
        <v>0</v>
      </c>
      <c r="J8" s="7">
        <f t="shared" si="11"/>
        <v>0</v>
      </c>
      <c r="K8" s="7">
        <f t="shared" si="11"/>
        <v>0</v>
      </c>
      <c r="L8" s="7">
        <f t="shared" si="11"/>
        <v>0</v>
      </c>
      <c r="M8" s="7">
        <f t="shared" si="11"/>
        <v>0</v>
      </c>
      <c r="N8" s="7">
        <f t="shared" si="11"/>
        <v>0</v>
      </c>
      <c r="O8" s="7">
        <f t="shared" si="11"/>
        <v>0</v>
      </c>
      <c r="P8" s="7"/>
      <c r="Q8" s="7">
        <f t="shared" si="11"/>
        <v>0.2</v>
      </c>
      <c r="R8" s="7">
        <f t="shared" si="11"/>
        <v>12</v>
      </c>
      <c r="S8" s="7">
        <f t="shared" si="11"/>
        <v>60.6</v>
      </c>
      <c r="T8" s="7">
        <f t="shared" si="11"/>
        <v>73.599999999999994</v>
      </c>
      <c r="U8" s="7"/>
      <c r="V8" s="7">
        <f t="shared" si="11"/>
        <v>73.75</v>
      </c>
      <c r="W8" s="7">
        <f t="shared" si="11"/>
        <v>76.89</v>
      </c>
      <c r="X8" s="7">
        <f t="shared" si="11"/>
        <v>83.76</v>
      </c>
      <c r="Y8" s="7">
        <f t="shared" si="11"/>
        <v>97.62</v>
      </c>
      <c r="Z8" s="7">
        <f t="shared" si="11"/>
        <v>111.76</v>
      </c>
      <c r="AA8" s="7">
        <f t="shared" si="11"/>
        <v>126.17</v>
      </c>
      <c r="AB8" s="7">
        <f t="shared" si="11"/>
        <v>140.80000000000001</v>
      </c>
      <c r="AC8" s="7">
        <f t="shared" si="11"/>
        <v>155.65</v>
      </c>
      <c r="AD8" s="7">
        <f t="shared" si="11"/>
        <v>170.77</v>
      </c>
      <c r="AE8" s="7">
        <f t="shared" si="11"/>
        <v>186.17</v>
      </c>
      <c r="AF8" s="7">
        <f t="shared" si="11"/>
        <v>201.79</v>
      </c>
      <c r="AG8" s="7">
        <f t="shared" si="11"/>
        <v>217.63</v>
      </c>
      <c r="AH8" s="7">
        <f t="shared" si="11"/>
        <v>233.75</v>
      </c>
      <c r="AI8" s="7">
        <f t="shared" si="11"/>
        <v>250.14</v>
      </c>
      <c r="AJ8" s="7">
        <f t="shared" si="11"/>
        <v>266.75</v>
      </c>
      <c r="AK8" s="7">
        <f t="shared" si="11"/>
        <v>283.63</v>
      </c>
      <c r="AL8" s="7">
        <f t="shared" si="11"/>
        <v>300.74</v>
      </c>
      <c r="AM8" s="7">
        <f t="shared" si="11"/>
        <v>318.06</v>
      </c>
      <c r="AN8" s="7">
        <f t="shared" si="11"/>
        <v>335.66</v>
      </c>
      <c r="AO8" s="7">
        <f t="shared" si="11"/>
        <v>353.54</v>
      </c>
      <c r="AP8" s="7">
        <f t="shared" si="11"/>
        <v>371.63</v>
      </c>
      <c r="AQ8" s="7">
        <f t="shared" si="11"/>
        <v>390</v>
      </c>
      <c r="AR8" s="7">
        <f t="shared" si="11"/>
        <v>408.59</v>
      </c>
      <c r="AS8" s="7">
        <f t="shared" si="11"/>
        <v>427.4</v>
      </c>
      <c r="AT8" s="7">
        <f t="shared" si="11"/>
        <v>465.85</v>
      </c>
      <c r="AU8" s="7">
        <f t="shared" si="11"/>
        <v>505.28</v>
      </c>
      <c r="AV8" s="7">
        <f t="shared" si="11"/>
        <v>545.71</v>
      </c>
      <c r="AW8" s="7">
        <f t="shared" si="11"/>
        <v>587.12</v>
      </c>
      <c r="AX8" s="7">
        <f t="shared" si="11"/>
        <v>629.53</v>
      </c>
      <c r="AY8" s="7">
        <f t="shared" si="11"/>
        <v>672.87</v>
      </c>
      <c r="AZ8" s="7">
        <f t="shared" si="11"/>
        <v>717.25</v>
      </c>
      <c r="BA8" s="7">
        <f t="shared" si="11"/>
        <v>777.97</v>
      </c>
      <c r="BB8" s="7"/>
      <c r="BC8" s="7">
        <f t="shared" si="11"/>
        <v>777.97</v>
      </c>
      <c r="BD8" s="7">
        <f t="shared" si="11"/>
        <v>785.67</v>
      </c>
      <c r="BE8" s="7">
        <f t="shared" si="11"/>
        <v>993.57</v>
      </c>
      <c r="BF8" s="7">
        <f t="shared" si="11"/>
        <v>1224.57</v>
      </c>
      <c r="BG8" s="7">
        <f t="shared" si="11"/>
        <v>1455.57</v>
      </c>
      <c r="BH8" s="7">
        <f t="shared" si="11"/>
        <v>1686.57</v>
      </c>
      <c r="BI8" s="7">
        <f t="shared" si="11"/>
        <v>1917.57</v>
      </c>
      <c r="BJ8" s="7">
        <f t="shared" si="11"/>
        <v>2148.5700000000002</v>
      </c>
      <c r="BK8" s="7">
        <f t="shared" si="11"/>
        <v>2379.5700000000002</v>
      </c>
      <c r="BL8" s="7">
        <f t="shared" si="11"/>
        <v>2610.5700000000002</v>
      </c>
      <c r="BM8" s="7">
        <f t="shared" si="11"/>
        <v>2841.57</v>
      </c>
      <c r="BN8" s="7">
        <f t="shared" si="11"/>
        <v>2887.77</v>
      </c>
      <c r="BO8" s="7">
        <f t="shared" si="11"/>
        <v>3003.27</v>
      </c>
      <c r="BP8" s="7">
        <f t="shared" si="11"/>
        <v>5416.01</v>
      </c>
      <c r="BQ8" s="7"/>
      <c r="BR8" s="7">
        <f t="shared" si="11"/>
        <v>5416.01</v>
      </c>
      <c r="BS8" s="7">
        <f>ROUNDDOWN(IF(BS7&lt;=972.5,0,MIN(5.5%*BS7,0.2*(MAX(BS7-972,0)))),2)</f>
        <v>9018.4599999999991</v>
      </c>
      <c r="BU8" s="7">
        <f t="shared" ref="BU8:BZ8" si="12">ROUNDDOWN(IF(BU7&lt;=972.5,0,MIN(5.5%*BU7,0.2*(MAX(BU7-972,0)))),2)</f>
        <v>0</v>
      </c>
      <c r="BV8" s="7">
        <f t="shared" si="12"/>
        <v>0</v>
      </c>
      <c r="BW8" s="7">
        <f t="shared" si="12"/>
        <v>0</v>
      </c>
      <c r="BX8" s="7">
        <f t="shared" si="12"/>
        <v>9018.51</v>
      </c>
      <c r="BY8" s="7">
        <f t="shared" si="12"/>
        <v>60.2</v>
      </c>
      <c r="BZ8" s="7">
        <f t="shared" si="12"/>
        <v>60.2</v>
      </c>
      <c r="CB8" s="7">
        <f t="shared" ref="CB8:CH8" si="13">ROUNDDOWN(IF(CB7&lt;=972.5,0,MIN(5.5%*CB7,0.2*(MAX(CB7-972,0)))),2)</f>
        <v>0</v>
      </c>
      <c r="CC8" s="7">
        <f t="shared" si="13"/>
        <v>0</v>
      </c>
      <c r="CD8" s="7">
        <f t="shared" si="13"/>
        <v>0</v>
      </c>
      <c r="CE8" s="7">
        <f t="shared" si="13"/>
        <v>0</v>
      </c>
      <c r="CF8" s="7">
        <f t="shared" si="13"/>
        <v>0</v>
      </c>
      <c r="CG8" s="7">
        <f t="shared" si="13"/>
        <v>0</v>
      </c>
      <c r="CH8" s="7">
        <f t="shared" si="13"/>
        <v>266.79000000000002</v>
      </c>
    </row>
    <row r="9" spans="1:88" ht="12.75" customHeight="1">
      <c r="A9" s="10" t="s">
        <v>44</v>
      </c>
      <c r="B9" s="7">
        <f>B8</f>
        <v>0</v>
      </c>
      <c r="C9" s="7">
        <f>C7+C8</f>
        <v>0</v>
      </c>
      <c r="D9" s="7">
        <f t="shared" ref="D9:G9" si="14">D7+D8</f>
        <v>0</v>
      </c>
      <c r="E9" s="7">
        <f t="shared" si="14"/>
        <v>0</v>
      </c>
      <c r="F9" s="7">
        <f t="shared" si="14"/>
        <v>0</v>
      </c>
      <c r="G9" s="7">
        <f t="shared" si="14"/>
        <v>6</v>
      </c>
      <c r="H9" s="7">
        <f t="shared" ref="H9" si="15">H7+H8</f>
        <v>49</v>
      </c>
      <c r="I9" s="7">
        <f t="shared" ref="I9" si="16">I7+I8</f>
        <v>206</v>
      </c>
      <c r="J9" s="7">
        <f t="shared" ref="J9" si="17">J7+J8</f>
        <v>383</v>
      </c>
      <c r="K9" s="7">
        <f t="shared" ref="K9" si="18">K7+K8</f>
        <v>580</v>
      </c>
      <c r="L9" s="7">
        <f t="shared" ref="L9" si="19">L7+L8</f>
        <v>952</v>
      </c>
      <c r="M9" s="7">
        <f t="shared" ref="M9" si="20">M7+M8</f>
        <v>952</v>
      </c>
      <c r="N9" s="7">
        <f t="shared" ref="N9" si="21">N7+N8</f>
        <v>953</v>
      </c>
      <c r="O9" s="7">
        <f t="shared" ref="O9" si="22">O7+O8</f>
        <v>972</v>
      </c>
      <c r="P9" s="7">
        <f t="shared" ref="P9" si="23">P7+P8</f>
        <v>0</v>
      </c>
      <c r="Q9" s="7">
        <f t="shared" ref="Q9" si="24">Q7+Q8</f>
        <v>973.2</v>
      </c>
      <c r="R9" s="7">
        <f t="shared" ref="R9" si="25">R7+R8</f>
        <v>1044</v>
      </c>
      <c r="S9" s="7">
        <f t="shared" ref="S9" si="26">S7+S8</f>
        <v>1335.6</v>
      </c>
      <c r="T9" s="7">
        <f t="shared" ref="T9" si="27">T7+T8</f>
        <v>1413.6</v>
      </c>
      <c r="U9" s="7">
        <f t="shared" ref="U9" si="28">U7+U8</f>
        <v>0</v>
      </c>
      <c r="V9" s="7">
        <f t="shared" ref="V9" si="29">V7+V8</f>
        <v>1414.75</v>
      </c>
      <c r="W9" s="7">
        <f t="shared" ref="W9" si="30">W7+W8</f>
        <v>1474.89</v>
      </c>
      <c r="X9" s="7">
        <f t="shared" ref="X9" si="31">X7+X8</f>
        <v>1606.76</v>
      </c>
      <c r="Y9" s="7">
        <f t="shared" ref="Y9" si="32">Y7+Y8</f>
        <v>1872.62</v>
      </c>
      <c r="Z9" s="7">
        <f t="shared" ref="Z9" si="33">Z7+Z8</f>
        <v>2143.7600000000002</v>
      </c>
      <c r="AA9" s="7">
        <f t="shared" ref="AA9" si="34">AA7+AA8</f>
        <v>2420.17</v>
      </c>
      <c r="AB9" s="7">
        <f t="shared" ref="AB9" si="35">AB7+AB8</f>
        <v>2700.8</v>
      </c>
      <c r="AC9" s="7">
        <f t="shared" ref="AC9" si="36">AC7+AC8</f>
        <v>2985.65</v>
      </c>
      <c r="AD9" s="7">
        <f t="shared" ref="AD9" si="37">AD7+AD8</f>
        <v>3275.77</v>
      </c>
      <c r="AE9" s="7">
        <f t="shared" ref="AE9" si="38">AE7+AE8</f>
        <v>3571.17</v>
      </c>
      <c r="AF9" s="7">
        <f t="shared" ref="AF9" si="39">AF7+AF8</f>
        <v>3870.79</v>
      </c>
      <c r="AG9" s="7">
        <f t="shared" ref="AG9" si="40">AG7+AG8</f>
        <v>4174.63</v>
      </c>
      <c r="AH9" s="7">
        <f t="shared" ref="AH9" si="41">AH7+AH8</f>
        <v>4483.75</v>
      </c>
      <c r="AI9" s="7">
        <f t="shared" ref="AI9" si="42">AI7+AI8</f>
        <v>4798.1400000000003</v>
      </c>
      <c r="AJ9" s="7">
        <f t="shared" ref="AJ9" si="43">AJ7+AJ8</f>
        <v>5116.75</v>
      </c>
      <c r="AK9" s="7">
        <f t="shared" ref="AK9" si="44">AK7+AK8</f>
        <v>5440.63</v>
      </c>
      <c r="AL9" s="7">
        <f t="shared" ref="AL9" si="45">AL7+AL8</f>
        <v>5768.74</v>
      </c>
      <c r="AM9" s="7">
        <f t="shared" ref="AM9" si="46">AM7+AM8</f>
        <v>6101.06</v>
      </c>
      <c r="AN9" s="7">
        <f t="shared" ref="AN9" si="47">AN7+AN8</f>
        <v>6438.66</v>
      </c>
      <c r="AO9" s="7">
        <f t="shared" ref="AO9" si="48">AO7+AO8</f>
        <v>6781.54</v>
      </c>
      <c r="AP9" s="7">
        <f t="shared" ref="AP9" si="49">AP7+AP8</f>
        <v>7128.63</v>
      </c>
      <c r="AQ9" s="7">
        <f t="shared" ref="AQ9" si="50">AQ7+AQ8</f>
        <v>7481</v>
      </c>
      <c r="AR9" s="7">
        <f t="shared" ref="AR9" si="51">AR7+AR8</f>
        <v>7837.59</v>
      </c>
      <c r="AS9" s="7">
        <f t="shared" ref="AS9" si="52">AS7+AS8</f>
        <v>8198.4</v>
      </c>
      <c r="AT9" s="7">
        <f t="shared" ref="AT9" si="53">AT7+AT8</f>
        <v>8935.85</v>
      </c>
      <c r="AU9" s="7">
        <f t="shared" ref="AU9" si="54">AU7+AU8</f>
        <v>9692.2800000000007</v>
      </c>
      <c r="AV9" s="7">
        <f t="shared" ref="AV9" si="55">AV7+AV8</f>
        <v>10467.709999999999</v>
      </c>
      <c r="AW9" s="7">
        <f t="shared" ref="AW9" si="56">AW7+AW8</f>
        <v>11262.12</v>
      </c>
      <c r="AX9" s="7">
        <f t="shared" ref="AX9" si="57">AX7+AX8</f>
        <v>12075.53</v>
      </c>
      <c r="AY9" s="7">
        <f t="shared" ref="AY9" si="58">AY7+AY8</f>
        <v>12906.87</v>
      </c>
      <c r="AZ9" s="7">
        <f t="shared" ref="AZ9" si="59">AZ7+AZ8</f>
        <v>13758.25</v>
      </c>
      <c r="BA9" s="7">
        <f t="shared" ref="BA9" si="60">BA7+BA8</f>
        <v>14922.97</v>
      </c>
      <c r="BB9" s="7">
        <f t="shared" ref="BB9" si="61">BB7+BB8</f>
        <v>0</v>
      </c>
      <c r="BC9" s="7">
        <f t="shared" ref="BC9" si="62">BC7+BC8</f>
        <v>14922.97</v>
      </c>
      <c r="BD9" s="7">
        <f t="shared" ref="BD9" si="63">BD7+BD8</f>
        <v>15070.67</v>
      </c>
      <c r="BE9" s="7">
        <f t="shared" ref="BE9" si="64">BE7+BE8</f>
        <v>19058.57</v>
      </c>
      <c r="BF9" s="7">
        <f t="shared" ref="BF9" si="65">BF7+BF8</f>
        <v>23489.57</v>
      </c>
      <c r="BG9" s="7">
        <f t="shared" ref="BG9" si="66">BG7+BG8</f>
        <v>27920.57</v>
      </c>
      <c r="BH9" s="7">
        <f t="shared" ref="BH9" si="67">BH7+BH8</f>
        <v>32351.57</v>
      </c>
      <c r="BI9" s="7">
        <f t="shared" ref="BI9" si="68">BI7+BI8</f>
        <v>36782.57</v>
      </c>
      <c r="BJ9" s="7">
        <f t="shared" ref="BJ9" si="69">BJ7+BJ8</f>
        <v>41213.57</v>
      </c>
      <c r="BK9" s="7">
        <f t="shared" ref="BK9" si="70">BK7+BK8</f>
        <v>45644.57</v>
      </c>
      <c r="BL9" s="7">
        <f t="shared" ref="BL9" si="71">BL7+BL8</f>
        <v>50075.57</v>
      </c>
      <c r="BM9" s="7">
        <f t="shared" ref="BM9" si="72">BM7+BM8</f>
        <v>54506.57</v>
      </c>
      <c r="BN9" s="7">
        <f t="shared" ref="BN9" si="73">BN7+BN8</f>
        <v>55392.77</v>
      </c>
      <c r="BO9" s="7">
        <f t="shared" ref="BO9" si="74">BO7+BO8</f>
        <v>57608.27</v>
      </c>
      <c r="BP9" s="7">
        <f t="shared" ref="BP9" si="75">BP7+BP8</f>
        <v>103889.01</v>
      </c>
      <c r="BQ9" s="7"/>
      <c r="BR9" s="7">
        <f t="shared" ref="BR9" si="76">BR7+BR8</f>
        <v>103889.01</v>
      </c>
      <c r="BS9" s="7">
        <f t="shared" ref="BS9" si="77">BS7+BS8</f>
        <v>172990.46</v>
      </c>
      <c r="BU9" s="7">
        <f t="shared" ref="BU9:BZ9" si="78">BU7+BU8</f>
        <v>906</v>
      </c>
      <c r="BV9" s="7">
        <f t="shared" si="78"/>
        <v>905</v>
      </c>
      <c r="BW9" s="7">
        <f t="shared" si="78"/>
        <v>906</v>
      </c>
      <c r="BX9" s="7">
        <f t="shared" si="78"/>
        <v>172991.51</v>
      </c>
      <c r="BY9" s="7">
        <f t="shared" si="78"/>
        <v>1333.2</v>
      </c>
      <c r="BZ9" s="7">
        <f t="shared" si="78"/>
        <v>1333.2</v>
      </c>
      <c r="CB9" s="7"/>
      <c r="CC9" s="7"/>
      <c r="CD9" s="7"/>
      <c r="CE9" s="7"/>
      <c r="CF9" s="7"/>
      <c r="CG9" s="7"/>
      <c r="CH9" s="7"/>
    </row>
    <row r="10" spans="1:88">
      <c r="A10" s="5" t="s">
        <v>10</v>
      </c>
      <c r="B10" s="7">
        <f>B3-B7-B8</f>
        <v>1</v>
      </c>
      <c r="C10" s="7">
        <f t="shared" ref="C10:BS10" si="79">C3-C7-C8</f>
        <v>5000</v>
      </c>
      <c r="D10" s="7">
        <f t="shared" si="79"/>
        <v>8652</v>
      </c>
      <c r="E10" s="7"/>
      <c r="F10" s="7">
        <f t="shared" si="79"/>
        <v>8653</v>
      </c>
      <c r="G10" s="7">
        <f t="shared" si="79"/>
        <v>8694</v>
      </c>
      <c r="H10" s="7">
        <f t="shared" si="79"/>
        <v>8951</v>
      </c>
      <c r="I10" s="7">
        <f t="shared" si="79"/>
        <v>9794</v>
      </c>
      <c r="J10" s="7">
        <f t="shared" si="79"/>
        <v>10617</v>
      </c>
      <c r="K10" s="7">
        <f t="shared" si="79"/>
        <v>11420</v>
      </c>
      <c r="L10" s="7">
        <f t="shared" si="79"/>
        <v>12717</v>
      </c>
      <c r="M10" s="7">
        <f t="shared" si="79"/>
        <v>12718</v>
      </c>
      <c r="N10" s="7">
        <f t="shared" si="79"/>
        <v>12721</v>
      </c>
      <c r="O10" s="7">
        <f t="shared" si="79"/>
        <v>12782</v>
      </c>
      <c r="P10" s="7"/>
      <c r="Q10" s="7">
        <f t="shared" si="79"/>
        <v>12781.8</v>
      </c>
      <c r="R10" s="7">
        <f t="shared" si="79"/>
        <v>12956</v>
      </c>
      <c r="S10" s="7">
        <f t="shared" si="79"/>
        <v>13664.4</v>
      </c>
      <c r="T10" s="7">
        <f t="shared" si="79"/>
        <v>13851.4</v>
      </c>
      <c r="U10" s="7"/>
      <c r="V10" s="7">
        <f t="shared" si="79"/>
        <v>13851.25</v>
      </c>
      <c r="W10" s="7">
        <f t="shared" si="79"/>
        <v>14025.11</v>
      </c>
      <c r="X10" s="7">
        <f t="shared" si="79"/>
        <v>14393.24</v>
      </c>
      <c r="Y10" s="7">
        <f t="shared" si="79"/>
        <v>15127.38</v>
      </c>
      <c r="Z10" s="7">
        <f t="shared" si="79"/>
        <v>15856.24</v>
      </c>
      <c r="AA10" s="7">
        <f t="shared" si="79"/>
        <v>16579.830000000002</v>
      </c>
      <c r="AB10" s="7">
        <f t="shared" si="79"/>
        <v>17299.2</v>
      </c>
      <c r="AC10" s="7">
        <f t="shared" si="79"/>
        <v>18014.349999999999</v>
      </c>
      <c r="AD10" s="7">
        <f t="shared" si="79"/>
        <v>18724.23</v>
      </c>
      <c r="AE10" s="7">
        <f t="shared" si="79"/>
        <v>19428.830000000002</v>
      </c>
      <c r="AF10" s="7">
        <f t="shared" si="79"/>
        <v>20129.21</v>
      </c>
      <c r="AG10" s="7">
        <f t="shared" si="79"/>
        <v>20825.37</v>
      </c>
      <c r="AH10" s="7">
        <f t="shared" si="79"/>
        <v>21516.25</v>
      </c>
      <c r="AI10" s="7">
        <f t="shared" si="79"/>
        <v>22201.86</v>
      </c>
      <c r="AJ10" s="7">
        <f t="shared" si="79"/>
        <v>22883.25</v>
      </c>
      <c r="AK10" s="7">
        <f t="shared" si="79"/>
        <v>23559.37</v>
      </c>
      <c r="AL10" s="7">
        <f t="shared" si="79"/>
        <v>24231.26</v>
      </c>
      <c r="AM10" s="7">
        <f t="shared" si="79"/>
        <v>24898.94</v>
      </c>
      <c r="AN10" s="7">
        <f t="shared" si="79"/>
        <v>25561.34</v>
      </c>
      <c r="AO10" s="7">
        <f t="shared" si="79"/>
        <v>26218.46</v>
      </c>
      <c r="AP10" s="7">
        <f t="shared" si="79"/>
        <v>26871.37</v>
      </c>
      <c r="AQ10" s="7">
        <f t="shared" si="79"/>
        <v>27519</v>
      </c>
      <c r="AR10" s="7">
        <f t="shared" si="79"/>
        <v>28162.41</v>
      </c>
      <c r="AS10" s="7">
        <f t="shared" si="79"/>
        <v>28801.599999999999</v>
      </c>
      <c r="AT10" s="7">
        <f t="shared" si="79"/>
        <v>30064.15</v>
      </c>
      <c r="AU10" s="7">
        <f t="shared" si="79"/>
        <v>31307.72</v>
      </c>
      <c r="AV10" s="7">
        <f t="shared" si="79"/>
        <v>32532.29</v>
      </c>
      <c r="AW10" s="7">
        <f t="shared" si="79"/>
        <v>33737.879999999997</v>
      </c>
      <c r="AX10" s="7">
        <f t="shared" si="79"/>
        <v>34924.47</v>
      </c>
      <c r="AY10" s="7">
        <f t="shared" si="79"/>
        <v>36093.129999999997</v>
      </c>
      <c r="AZ10" s="7">
        <f t="shared" si="79"/>
        <v>37241.75</v>
      </c>
      <c r="BA10" s="7">
        <f t="shared" si="79"/>
        <v>38742.03</v>
      </c>
      <c r="BB10" s="7"/>
      <c r="BC10" s="7">
        <f t="shared" si="79"/>
        <v>38743.03</v>
      </c>
      <c r="BD10" s="7">
        <f t="shared" si="79"/>
        <v>38929.33</v>
      </c>
      <c r="BE10" s="7">
        <f t="shared" si="79"/>
        <v>43941.43</v>
      </c>
      <c r="BF10" s="7">
        <f t="shared" si="79"/>
        <v>49510.43</v>
      </c>
      <c r="BG10" s="7">
        <f t="shared" si="79"/>
        <v>55079.43</v>
      </c>
      <c r="BH10" s="7">
        <f t="shared" si="79"/>
        <v>60648.43</v>
      </c>
      <c r="BI10" s="7">
        <f t="shared" si="79"/>
        <v>66217.429999999993</v>
      </c>
      <c r="BJ10" s="7">
        <f t="shared" si="79"/>
        <v>71786.429999999993</v>
      </c>
      <c r="BK10" s="7">
        <f t="shared" si="79"/>
        <v>77355.429999999993</v>
      </c>
      <c r="BL10" s="7">
        <f t="shared" si="79"/>
        <v>82924.429999999993</v>
      </c>
      <c r="BM10" s="7">
        <f t="shared" si="79"/>
        <v>88493.43</v>
      </c>
      <c r="BN10" s="7">
        <f t="shared" si="79"/>
        <v>89607.23</v>
      </c>
      <c r="BO10" s="7">
        <f t="shared" si="79"/>
        <v>92391.73</v>
      </c>
      <c r="BP10" s="7">
        <f t="shared" si="79"/>
        <v>150556.99</v>
      </c>
      <c r="BQ10" s="7"/>
      <c r="BR10" s="7">
        <f t="shared" si="79"/>
        <v>150557.99</v>
      </c>
      <c r="BS10" s="7">
        <f t="shared" si="79"/>
        <v>227009.54</v>
      </c>
      <c r="BU10" s="7">
        <f t="shared" ref="BU10:BZ10" si="80">BU3-BU7-BU8</f>
        <v>12571</v>
      </c>
      <c r="BV10" s="7">
        <f t="shared" si="80"/>
        <v>12568</v>
      </c>
      <c r="BW10" s="7">
        <f t="shared" si="80"/>
        <v>12571</v>
      </c>
      <c r="BX10" s="7">
        <f t="shared" si="80"/>
        <v>227011.49</v>
      </c>
      <c r="BY10" s="7">
        <f t="shared" si="80"/>
        <v>13657.8</v>
      </c>
      <c r="BZ10" s="7">
        <f t="shared" si="80"/>
        <v>13656.8</v>
      </c>
      <c r="CB10" s="7">
        <f t="shared" ref="CB10:CH10" si="81">CB3-CB7-CB8</f>
        <v>12570.179053874999</v>
      </c>
      <c r="CC10" s="7">
        <f t="shared" si="81"/>
        <v>12570.9431596088</v>
      </c>
      <c r="CD10" s="7">
        <f t="shared" si="81"/>
        <v>12567.293927467061</v>
      </c>
      <c r="CE10" s="7">
        <f t="shared" si="81"/>
        <v>12572.4713114592</v>
      </c>
      <c r="CF10" s="7">
        <f t="shared" si="81"/>
        <v>12573.235357575801</v>
      </c>
      <c r="CG10" s="7">
        <f t="shared" si="81"/>
        <v>12573.999383820001</v>
      </c>
      <c r="CH10" s="7">
        <f t="shared" si="81"/>
        <v>22883.363971104001</v>
      </c>
    </row>
    <row r="11" spans="1:88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U11" s="2"/>
      <c r="BV11" s="2"/>
      <c r="BW11" s="2"/>
      <c r="BX11" s="2"/>
      <c r="BY11" s="2"/>
      <c r="BZ11" s="2"/>
      <c r="CB11" s="2"/>
      <c r="CC11" s="2"/>
      <c r="CD11" s="2"/>
      <c r="CE11" s="2"/>
      <c r="CF11" s="2"/>
      <c r="CG11" s="2"/>
      <c r="CH11" s="2"/>
    </row>
    <row r="12" spans="1:88">
      <c r="A12" s="12" t="s">
        <v>43</v>
      </c>
      <c r="B12" s="13">
        <f>B7/B3</f>
        <v>0</v>
      </c>
      <c r="C12" s="13">
        <f t="shared" ref="C12:BS12" si="82">C7/C3</f>
        <v>0</v>
      </c>
      <c r="D12" s="13">
        <f t="shared" si="82"/>
        <v>0</v>
      </c>
      <c r="E12" s="13"/>
      <c r="F12" s="13">
        <f t="shared" si="82"/>
        <v>0</v>
      </c>
      <c r="G12" s="13">
        <f t="shared" si="82"/>
        <v>6.8965517241379305E-4</v>
      </c>
      <c r="H12" s="13">
        <f t="shared" si="82"/>
        <v>5.4444444444444445E-3</v>
      </c>
      <c r="I12" s="13">
        <f t="shared" si="82"/>
        <v>2.06E-2</v>
      </c>
      <c r="J12" s="13">
        <f t="shared" si="82"/>
        <v>3.4818181818181818E-2</v>
      </c>
      <c r="K12" s="13">
        <f t="shared" si="82"/>
        <v>4.8333333333333332E-2</v>
      </c>
      <c r="L12" s="13">
        <f t="shared" si="82"/>
        <v>6.9646645694637507E-2</v>
      </c>
      <c r="M12" s="13">
        <f t="shared" si="82"/>
        <v>6.9641550841258226E-2</v>
      </c>
      <c r="N12" s="13">
        <f t="shared" si="82"/>
        <v>6.9694310370045337E-2</v>
      </c>
      <c r="O12" s="13">
        <f t="shared" si="82"/>
        <v>7.0670350443507349E-2</v>
      </c>
      <c r="P12" s="13"/>
      <c r="Q12" s="13">
        <f t="shared" si="82"/>
        <v>7.0737913486005083E-2</v>
      </c>
      <c r="R12" s="13">
        <f t="shared" si="82"/>
        <v>7.3714285714285718E-2</v>
      </c>
      <c r="S12" s="13">
        <f t="shared" si="82"/>
        <v>8.5000000000000006E-2</v>
      </c>
      <c r="T12" s="13">
        <f t="shared" si="82"/>
        <v>8.778250900753358E-2</v>
      </c>
      <c r="U12" s="13"/>
      <c r="V12" s="13">
        <f t="shared" si="82"/>
        <v>8.7842263854316788E-2</v>
      </c>
      <c r="W12" s="13">
        <f t="shared" si="82"/>
        <v>9.019354838709677E-2</v>
      </c>
      <c r="X12" s="13">
        <f t="shared" si="82"/>
        <v>9.5187499999999994E-2</v>
      </c>
      <c r="Y12" s="13">
        <f t="shared" si="82"/>
        <v>0.10441176470588236</v>
      </c>
      <c r="Z12" s="13">
        <f t="shared" si="82"/>
        <v>0.11288888888888889</v>
      </c>
      <c r="AA12" s="13">
        <f t="shared" si="82"/>
        <v>0.12073684210526316</v>
      </c>
      <c r="AB12" s="13">
        <f t="shared" si="82"/>
        <v>0.128</v>
      </c>
      <c r="AC12" s="13">
        <f t="shared" si="82"/>
        <v>0.13476190476190475</v>
      </c>
      <c r="AD12" s="13">
        <f t="shared" si="82"/>
        <v>0.14113636363636364</v>
      </c>
      <c r="AE12" s="13">
        <f t="shared" si="82"/>
        <v>0.14717391304347827</v>
      </c>
      <c r="AF12" s="13">
        <f t="shared" si="82"/>
        <v>0.15287500000000001</v>
      </c>
      <c r="AG12" s="13">
        <f t="shared" si="82"/>
        <v>0.15828</v>
      </c>
      <c r="AH12" s="13">
        <f t="shared" si="82"/>
        <v>0.16346153846153846</v>
      </c>
      <c r="AI12" s="13">
        <f t="shared" si="82"/>
        <v>0.16844444444444445</v>
      </c>
      <c r="AJ12" s="13">
        <f t="shared" si="82"/>
        <v>0.17321428571428571</v>
      </c>
      <c r="AK12" s="13">
        <f t="shared" si="82"/>
        <v>0.17782758620689657</v>
      </c>
      <c r="AL12" s="13">
        <f t="shared" si="82"/>
        <v>0.18226666666666666</v>
      </c>
      <c r="AM12" s="13">
        <f t="shared" si="82"/>
        <v>0.18654838709677418</v>
      </c>
      <c r="AN12" s="13">
        <f t="shared" si="82"/>
        <v>0.19071874999999999</v>
      </c>
      <c r="AO12" s="13">
        <f t="shared" si="82"/>
        <v>0.19478787878787879</v>
      </c>
      <c r="AP12" s="13">
        <f t="shared" si="82"/>
        <v>0.19873529411764707</v>
      </c>
      <c r="AQ12" s="13">
        <f t="shared" si="82"/>
        <v>0.2026</v>
      </c>
      <c r="AR12" s="13">
        <f t="shared" si="82"/>
        <v>0.20636111111111111</v>
      </c>
      <c r="AS12" s="13">
        <f t="shared" si="82"/>
        <v>0.21002702702702702</v>
      </c>
      <c r="AT12" s="13">
        <f t="shared" si="82"/>
        <v>0.21717948717948718</v>
      </c>
      <c r="AU12" s="13">
        <f t="shared" si="82"/>
        <v>0.22407317073170732</v>
      </c>
      <c r="AV12" s="13">
        <f t="shared" si="82"/>
        <v>0.23074418604651162</v>
      </c>
      <c r="AW12" s="13">
        <f t="shared" si="82"/>
        <v>0.23722222222222222</v>
      </c>
      <c r="AX12" s="13">
        <f t="shared" si="82"/>
        <v>0.24353191489361703</v>
      </c>
      <c r="AY12" s="13">
        <f t="shared" si="82"/>
        <v>0.24967346938775511</v>
      </c>
      <c r="AZ12" s="13">
        <f t="shared" si="82"/>
        <v>0.25570588235294117</v>
      </c>
      <c r="BA12" s="13">
        <f t="shared" si="82"/>
        <v>0.26357961427373522</v>
      </c>
      <c r="BB12" s="13"/>
      <c r="BC12" s="13">
        <f t="shared" si="82"/>
        <v>0.26357470279133904</v>
      </c>
      <c r="BD12" s="13">
        <f t="shared" si="82"/>
        <v>0.26453703703703701</v>
      </c>
      <c r="BE12" s="13">
        <f t="shared" si="82"/>
        <v>0.28674603174603175</v>
      </c>
      <c r="BF12" s="13">
        <f t="shared" si="82"/>
        <v>0.30499999999999999</v>
      </c>
      <c r="BG12" s="13">
        <f t="shared" si="82"/>
        <v>0.31885542168674696</v>
      </c>
      <c r="BH12" s="13">
        <f t="shared" si="82"/>
        <v>0.32973118279569891</v>
      </c>
      <c r="BI12" s="13">
        <f t="shared" si="82"/>
        <v>0.33849514563106797</v>
      </c>
      <c r="BJ12" s="13">
        <f t="shared" si="82"/>
        <v>0.34570796460176989</v>
      </c>
      <c r="BK12" s="13">
        <f t="shared" si="82"/>
        <v>0.35174796747967479</v>
      </c>
      <c r="BL12" s="13">
        <f t="shared" si="82"/>
        <v>0.3568796992481203</v>
      </c>
      <c r="BM12" s="13">
        <f t="shared" si="82"/>
        <v>0.36129370629370627</v>
      </c>
      <c r="BN12" s="13">
        <f t="shared" si="82"/>
        <v>0.36210344827586205</v>
      </c>
      <c r="BO12" s="13">
        <f t="shared" si="82"/>
        <v>0.36403333333333332</v>
      </c>
      <c r="BP12" s="13">
        <f t="shared" si="82"/>
        <v>0.38700942439653208</v>
      </c>
      <c r="BQ12" s="13"/>
      <c r="BR12" s="13">
        <f t="shared" si="82"/>
        <v>0.38700790341407049</v>
      </c>
      <c r="BS12" s="13">
        <f t="shared" si="82"/>
        <v>0.40993000000000002</v>
      </c>
      <c r="BU12" s="13">
        <f t="shared" ref="BU12:BZ12" si="83">BU7/BU3</f>
        <v>6.7225643689248354E-2</v>
      </c>
      <c r="BV12" s="13">
        <f t="shared" si="83"/>
        <v>6.7171379796630293E-2</v>
      </c>
      <c r="BW12" s="13">
        <f t="shared" si="83"/>
        <v>6.7225643689248354E-2</v>
      </c>
      <c r="BX12" s="13">
        <f t="shared" si="83"/>
        <v>0.40992942552930856</v>
      </c>
      <c r="BY12" s="13">
        <f t="shared" si="83"/>
        <v>8.4917617237008872E-2</v>
      </c>
      <c r="BZ12" s="13">
        <f t="shared" si="83"/>
        <v>8.4923282188125421E-2</v>
      </c>
      <c r="CB12" s="13">
        <f t="shared" ref="CB12:CH12" si="84">CB7/CB3</f>
        <v>6.7286558293759735E-2</v>
      </c>
      <c r="CC12" s="13">
        <f t="shared" si="84"/>
        <v>6.7299068140020762E-2</v>
      </c>
      <c r="CD12" s="13">
        <f t="shared" si="84"/>
        <v>6.7235659258362779E-2</v>
      </c>
      <c r="CE12" s="13">
        <f t="shared" si="84"/>
        <v>6.732408668700296E-2</v>
      </c>
      <c r="CF12" s="13">
        <f t="shared" si="84"/>
        <v>6.7336595387894077E-2</v>
      </c>
      <c r="CG12" s="13">
        <f t="shared" si="84"/>
        <v>6.7349103707165112E-2</v>
      </c>
      <c r="CH12" s="13">
        <f t="shared" si="84"/>
        <v>0.17323831394935893</v>
      </c>
    </row>
    <row r="13" spans="1:88">
      <c r="A13" s="12" t="s">
        <v>42</v>
      </c>
      <c r="B13" s="13">
        <f>IF(B3&lt;=8652,0,IF(B3&lt;=13669,(2*993.62*B5+1400)/10000,IF(B3&lt;=53665,((2*225.4*B6+2397)/10000),IF(B3&lt;=254446,0.42,0.45))))</f>
        <v>0</v>
      </c>
      <c r="C13" s="13">
        <f t="shared" ref="C13:BS13" si="85">IF(C3&lt;=8652,0,IF(C3&lt;=13669,(2*993.62*C5+1400)/10000,IF(C3&lt;=53665,((2*225.4*C6+2397)/10000),IF(C3&lt;=254446,0.42,0.45))))</f>
        <v>0</v>
      </c>
      <c r="D13" s="13">
        <f t="shared" si="85"/>
        <v>0</v>
      </c>
      <c r="E13" s="13"/>
      <c r="F13" s="13">
        <f t="shared" si="85"/>
        <v>0.1400198724</v>
      </c>
      <c r="G13" s="13">
        <f t="shared" si="85"/>
        <v>0.1409538752</v>
      </c>
      <c r="H13" s="13">
        <f t="shared" si="85"/>
        <v>0.1469155952</v>
      </c>
      <c r="I13" s="13">
        <f t="shared" si="85"/>
        <v>0.16678799520000001</v>
      </c>
      <c r="J13" s="13">
        <f t="shared" si="85"/>
        <v>0.1866603952</v>
      </c>
      <c r="K13" s="13">
        <f t="shared" si="85"/>
        <v>0.20653279520000001</v>
      </c>
      <c r="L13" s="13">
        <f t="shared" si="85"/>
        <v>0.23969983080000001</v>
      </c>
      <c r="M13" s="13">
        <f t="shared" si="85"/>
        <v>0.23970450799999998</v>
      </c>
      <c r="N13" s="13">
        <f t="shared" si="85"/>
        <v>0.23972253999999998</v>
      </c>
      <c r="O13" s="13">
        <f t="shared" si="85"/>
        <v>0.24008317999999998</v>
      </c>
      <c r="P13" s="13"/>
      <c r="Q13" s="13">
        <f t="shared" si="85"/>
        <v>0.24008768799999999</v>
      </c>
      <c r="R13" s="13">
        <f t="shared" si="85"/>
        <v>0.241192148</v>
      </c>
      <c r="S13" s="13">
        <f t="shared" si="85"/>
        <v>0.24570014799999998</v>
      </c>
      <c r="T13" s="13">
        <f t="shared" si="85"/>
        <v>0.24689476800000001</v>
      </c>
      <c r="U13" s="13"/>
      <c r="V13" s="13">
        <f t="shared" si="85"/>
        <v>0.246899276</v>
      </c>
      <c r="W13" s="13">
        <f t="shared" si="85"/>
        <v>0.24795414799999999</v>
      </c>
      <c r="X13" s="13">
        <f t="shared" si="85"/>
        <v>0.25020814799999996</v>
      </c>
      <c r="Y13" s="13">
        <f t="shared" si="85"/>
        <v>0.25471614800000003</v>
      </c>
      <c r="Z13" s="13">
        <f t="shared" si="85"/>
        <v>0.25922414799999999</v>
      </c>
      <c r="AA13" s="13">
        <f t="shared" si="85"/>
        <v>0.263732148</v>
      </c>
      <c r="AB13" s="13">
        <f t="shared" si="85"/>
        <v>0.26824014800000001</v>
      </c>
      <c r="AC13" s="13">
        <f t="shared" si="85"/>
        <v>0.27274814799999997</v>
      </c>
      <c r="AD13" s="13">
        <f t="shared" si="85"/>
        <v>0.27725614799999998</v>
      </c>
      <c r="AE13" s="13">
        <f t="shared" si="85"/>
        <v>0.28176414800000005</v>
      </c>
      <c r="AF13" s="13">
        <f t="shared" si="85"/>
        <v>0.286272148</v>
      </c>
      <c r="AG13" s="13">
        <f t="shared" si="85"/>
        <v>0.29078014800000002</v>
      </c>
      <c r="AH13" s="13">
        <f t="shared" si="85"/>
        <v>0.29528814800000003</v>
      </c>
      <c r="AI13" s="13">
        <f t="shared" si="85"/>
        <v>0.29979614799999998</v>
      </c>
      <c r="AJ13" s="13">
        <f t="shared" si="85"/>
        <v>0.304304148</v>
      </c>
      <c r="AK13" s="13">
        <f t="shared" si="85"/>
        <v>0.30881214799999995</v>
      </c>
      <c r="AL13" s="13">
        <f t="shared" si="85"/>
        <v>0.31332014800000002</v>
      </c>
      <c r="AM13" s="13">
        <f t="shared" si="85"/>
        <v>0.31782814800000003</v>
      </c>
      <c r="AN13" s="13">
        <f t="shared" si="85"/>
        <v>0.32233614799999999</v>
      </c>
      <c r="AO13" s="13">
        <f t="shared" si="85"/>
        <v>0.326844148</v>
      </c>
      <c r="AP13" s="13">
        <f t="shared" si="85"/>
        <v>0.33135214800000001</v>
      </c>
      <c r="AQ13" s="13">
        <f t="shared" si="85"/>
        <v>0.33586014800000003</v>
      </c>
      <c r="AR13" s="13">
        <f t="shared" si="85"/>
        <v>0.34036814800000004</v>
      </c>
      <c r="AS13" s="13">
        <f t="shared" si="85"/>
        <v>0.34487614799999999</v>
      </c>
      <c r="AT13" s="13">
        <f t="shared" si="85"/>
        <v>0.35389214800000002</v>
      </c>
      <c r="AU13" s="13">
        <f t="shared" si="85"/>
        <v>0.36290814799999999</v>
      </c>
      <c r="AV13" s="13">
        <f t="shared" si="85"/>
        <v>0.37192414800000001</v>
      </c>
      <c r="AW13" s="13">
        <f t="shared" si="85"/>
        <v>0.38094014800000003</v>
      </c>
      <c r="AX13" s="13">
        <f t="shared" si="85"/>
        <v>0.389956148</v>
      </c>
      <c r="AY13" s="13">
        <f t="shared" si="85"/>
        <v>0.39897214800000003</v>
      </c>
      <c r="AZ13" s="13">
        <f t="shared" si="85"/>
        <v>0.40798814799999999</v>
      </c>
      <c r="BA13" s="13">
        <f t="shared" si="85"/>
        <v>0.42000196800000006</v>
      </c>
      <c r="BB13" s="13"/>
      <c r="BC13" s="13">
        <f t="shared" si="85"/>
        <v>0.42</v>
      </c>
      <c r="BD13" s="13">
        <f t="shared" si="85"/>
        <v>0.42</v>
      </c>
      <c r="BE13" s="13">
        <f t="shared" si="85"/>
        <v>0.42</v>
      </c>
      <c r="BF13" s="13">
        <f t="shared" si="85"/>
        <v>0.42</v>
      </c>
      <c r="BG13" s="13">
        <f t="shared" si="85"/>
        <v>0.42</v>
      </c>
      <c r="BH13" s="13">
        <f t="shared" si="85"/>
        <v>0.42</v>
      </c>
      <c r="BI13" s="13">
        <f t="shared" si="85"/>
        <v>0.42</v>
      </c>
      <c r="BJ13" s="13">
        <f t="shared" si="85"/>
        <v>0.42</v>
      </c>
      <c r="BK13" s="13">
        <f t="shared" si="85"/>
        <v>0.42</v>
      </c>
      <c r="BL13" s="13">
        <f t="shared" si="85"/>
        <v>0.42</v>
      </c>
      <c r="BM13" s="13">
        <f t="shared" si="85"/>
        <v>0.42</v>
      </c>
      <c r="BN13" s="13">
        <f t="shared" si="85"/>
        <v>0.42</v>
      </c>
      <c r="BO13" s="13">
        <f t="shared" si="85"/>
        <v>0.42</v>
      </c>
      <c r="BP13" s="13">
        <f t="shared" si="85"/>
        <v>0.42</v>
      </c>
      <c r="BQ13" s="13"/>
      <c r="BR13" s="13">
        <f t="shared" si="85"/>
        <v>0.45</v>
      </c>
      <c r="BS13" s="13">
        <f t="shared" si="85"/>
        <v>0.45</v>
      </c>
      <c r="BU13" s="13">
        <f t="shared" ref="BU13:BZ13" si="86">IF(BU3&lt;=8652,0,IF(BU3&lt;=13669,(2*993.62*BU5+1400)/10000,IF(BU3&lt;=53665,((2*225.4*BU6+2397)/10000),IF(BU3&lt;=254446,0.42,0.45))))</f>
        <v>0.23588433</v>
      </c>
      <c r="BV13" s="13">
        <f t="shared" si="86"/>
        <v>0.23580484040000002</v>
      </c>
      <c r="BW13" s="13">
        <f t="shared" si="86"/>
        <v>0.23588433</v>
      </c>
      <c r="BX13" s="13">
        <f t="shared" si="86"/>
        <v>0.45</v>
      </c>
      <c r="BY13" s="13">
        <f t="shared" si="86"/>
        <v>0.24565957600000002</v>
      </c>
      <c r="BZ13" s="13">
        <f t="shared" si="86"/>
        <v>0.24565506799999998</v>
      </c>
      <c r="CB13" s="13">
        <f t="shared" ref="CB13:CH13" si="87">IF(CB3&lt;=8652,0,IF(CB3&lt;=13669,(2*993.62*CB5+1400)/10000,IF(CB3&lt;=53665,((2*225.4*CB6+2397)/10000),IF(CB3&lt;=254446,0.42,0.45))))</f>
        <v>0.23588433</v>
      </c>
      <c r="CC13" s="13">
        <f t="shared" si="87"/>
        <v>0.23590420239999998</v>
      </c>
      <c r="CD13" s="13">
        <f t="shared" si="87"/>
        <v>0.23580484040000002</v>
      </c>
      <c r="CE13" s="13">
        <f t="shared" si="87"/>
        <v>0.2359439472</v>
      </c>
      <c r="CF13" s="13">
        <f t="shared" si="87"/>
        <v>0.23596381959999999</v>
      </c>
      <c r="CG13" s="13">
        <f t="shared" si="87"/>
        <v>0.23598369199999997</v>
      </c>
      <c r="CH13" s="13">
        <f t="shared" si="87"/>
        <v>0.30430865600000001</v>
      </c>
    </row>
    <row r="14" spans="1:88">
      <c r="A14" s="8" t="s">
        <v>46</v>
      </c>
      <c r="B14" s="13">
        <f>B13*IF(B3&lt;13755,1,IF(B3&lt;15266,1.2,1.055))</f>
        <v>0</v>
      </c>
      <c r="C14" s="13">
        <f t="shared" ref="C14:BS14" si="88">C13*IF(C3&lt;13755,1,IF(C3&lt;15266,1.2,1.055))</f>
        <v>0</v>
      </c>
      <c r="D14" s="13">
        <f t="shared" si="88"/>
        <v>0</v>
      </c>
      <c r="E14" s="13"/>
      <c r="F14" s="13">
        <f t="shared" si="88"/>
        <v>0.1400198724</v>
      </c>
      <c r="G14" s="13">
        <f t="shared" si="88"/>
        <v>0.1409538752</v>
      </c>
      <c r="H14" s="13">
        <f t="shared" si="88"/>
        <v>0.1469155952</v>
      </c>
      <c r="I14" s="13">
        <f t="shared" si="88"/>
        <v>0.16678799520000001</v>
      </c>
      <c r="J14" s="13">
        <f t="shared" si="88"/>
        <v>0.1866603952</v>
      </c>
      <c r="K14" s="13">
        <f t="shared" si="88"/>
        <v>0.20653279520000001</v>
      </c>
      <c r="L14" s="13">
        <f t="shared" si="88"/>
        <v>0.23969983080000001</v>
      </c>
      <c r="M14" s="13">
        <f t="shared" si="88"/>
        <v>0.23970450799999998</v>
      </c>
      <c r="N14" s="13">
        <f t="shared" si="88"/>
        <v>0.23972253999999998</v>
      </c>
      <c r="O14" s="13">
        <f t="shared" si="88"/>
        <v>0.24008317999999998</v>
      </c>
      <c r="P14" s="13"/>
      <c r="Q14" s="13">
        <f t="shared" si="88"/>
        <v>0.28810522559999996</v>
      </c>
      <c r="R14" s="13">
        <f t="shared" si="88"/>
        <v>0.28943057759999996</v>
      </c>
      <c r="S14" s="13">
        <f t="shared" si="88"/>
        <v>0.29484017759999998</v>
      </c>
      <c r="T14" s="13">
        <f t="shared" si="88"/>
        <v>0.29627372159999998</v>
      </c>
      <c r="U14" s="13"/>
      <c r="V14" s="13">
        <f t="shared" si="88"/>
        <v>0.26047873618</v>
      </c>
      <c r="W14" s="13">
        <f t="shared" si="88"/>
        <v>0.26159162613999998</v>
      </c>
      <c r="X14" s="13">
        <f t="shared" si="88"/>
        <v>0.26396959613999993</v>
      </c>
      <c r="Y14" s="13">
        <f t="shared" si="88"/>
        <v>0.26872553614</v>
      </c>
      <c r="Z14" s="13">
        <f t="shared" si="88"/>
        <v>0.27348147613999996</v>
      </c>
      <c r="AA14" s="13">
        <f t="shared" si="88"/>
        <v>0.27823741613999997</v>
      </c>
      <c r="AB14" s="13">
        <f t="shared" si="88"/>
        <v>0.28299335613999999</v>
      </c>
      <c r="AC14" s="13">
        <f t="shared" si="88"/>
        <v>0.28774929613999994</v>
      </c>
      <c r="AD14" s="13">
        <f t="shared" si="88"/>
        <v>0.29250523613999996</v>
      </c>
      <c r="AE14" s="13">
        <f t="shared" si="88"/>
        <v>0.29726117614000003</v>
      </c>
      <c r="AF14" s="13">
        <f t="shared" si="88"/>
        <v>0.30201711613999999</v>
      </c>
      <c r="AG14" s="13">
        <f t="shared" si="88"/>
        <v>0.30677305614</v>
      </c>
      <c r="AH14" s="13">
        <f t="shared" si="88"/>
        <v>0.31152899614000001</v>
      </c>
      <c r="AI14" s="13">
        <f t="shared" si="88"/>
        <v>0.31628493613999997</v>
      </c>
      <c r="AJ14" s="13">
        <f t="shared" si="88"/>
        <v>0.32104087613999999</v>
      </c>
      <c r="AK14" s="13">
        <f t="shared" si="88"/>
        <v>0.32579681613999995</v>
      </c>
      <c r="AL14" s="13">
        <f t="shared" si="88"/>
        <v>0.33055275614000001</v>
      </c>
      <c r="AM14" s="13">
        <f t="shared" si="88"/>
        <v>0.33530869614000003</v>
      </c>
      <c r="AN14" s="13">
        <f t="shared" si="88"/>
        <v>0.34006463613999999</v>
      </c>
      <c r="AO14" s="13">
        <f t="shared" si="88"/>
        <v>0.34482057614</v>
      </c>
      <c r="AP14" s="13">
        <f t="shared" si="88"/>
        <v>0.34957651614000002</v>
      </c>
      <c r="AQ14" s="13">
        <f t="shared" si="88"/>
        <v>0.35433245614000003</v>
      </c>
      <c r="AR14" s="13">
        <f t="shared" si="88"/>
        <v>0.35908839614000004</v>
      </c>
      <c r="AS14" s="13">
        <f t="shared" si="88"/>
        <v>0.36384433613999995</v>
      </c>
      <c r="AT14" s="13">
        <f t="shared" si="88"/>
        <v>0.37335621613999997</v>
      </c>
      <c r="AU14" s="13">
        <f t="shared" si="88"/>
        <v>0.38286809613999995</v>
      </c>
      <c r="AV14" s="13">
        <f t="shared" si="88"/>
        <v>0.39237997613999998</v>
      </c>
      <c r="AW14" s="13">
        <f t="shared" si="88"/>
        <v>0.40189185614</v>
      </c>
      <c r="AX14" s="13">
        <f t="shared" si="88"/>
        <v>0.41140373613999998</v>
      </c>
      <c r="AY14" s="13">
        <f t="shared" si="88"/>
        <v>0.42091561614</v>
      </c>
      <c r="AZ14" s="13">
        <f t="shared" si="88"/>
        <v>0.43042749613999998</v>
      </c>
      <c r="BA14" s="13">
        <f t="shared" si="88"/>
        <v>0.44310207624000003</v>
      </c>
      <c r="BB14" s="13"/>
      <c r="BC14" s="13">
        <f t="shared" si="88"/>
        <v>0.44309999999999994</v>
      </c>
      <c r="BD14" s="13">
        <f t="shared" si="88"/>
        <v>0.44309999999999994</v>
      </c>
      <c r="BE14" s="13">
        <f t="shared" si="88"/>
        <v>0.44309999999999994</v>
      </c>
      <c r="BF14" s="13">
        <f t="shared" si="88"/>
        <v>0.44309999999999994</v>
      </c>
      <c r="BG14" s="13">
        <f t="shared" si="88"/>
        <v>0.44309999999999994</v>
      </c>
      <c r="BH14" s="13">
        <f t="shared" si="88"/>
        <v>0.44309999999999994</v>
      </c>
      <c r="BI14" s="13">
        <f t="shared" si="88"/>
        <v>0.44309999999999994</v>
      </c>
      <c r="BJ14" s="13">
        <f t="shared" si="88"/>
        <v>0.44309999999999994</v>
      </c>
      <c r="BK14" s="13">
        <f t="shared" si="88"/>
        <v>0.44309999999999994</v>
      </c>
      <c r="BL14" s="13">
        <f t="shared" si="88"/>
        <v>0.44309999999999994</v>
      </c>
      <c r="BM14" s="13">
        <f t="shared" si="88"/>
        <v>0.44309999999999994</v>
      </c>
      <c r="BN14" s="13">
        <f t="shared" si="88"/>
        <v>0.44309999999999994</v>
      </c>
      <c r="BO14" s="13">
        <f t="shared" si="88"/>
        <v>0.44309999999999994</v>
      </c>
      <c r="BP14" s="13">
        <f t="shared" si="88"/>
        <v>0.44309999999999994</v>
      </c>
      <c r="BQ14" s="13"/>
      <c r="BR14" s="13">
        <f t="shared" si="88"/>
        <v>0.47475000000000001</v>
      </c>
      <c r="BS14" s="13">
        <f t="shared" si="88"/>
        <v>0.47475000000000001</v>
      </c>
      <c r="BU14" s="13">
        <f t="shared" ref="BU14:BZ14" si="89">BU13*IF(BU3&lt;13755,1,IF(BU3&lt;15266,1.2,1.055))</f>
        <v>0.23588433</v>
      </c>
      <c r="BV14" s="13">
        <f t="shared" si="89"/>
        <v>0.23580484040000002</v>
      </c>
      <c r="BW14" s="13">
        <f t="shared" si="89"/>
        <v>0.23588433</v>
      </c>
      <c r="BX14" s="13">
        <f t="shared" si="89"/>
        <v>0.47475000000000001</v>
      </c>
      <c r="BY14" s="13">
        <f t="shared" si="89"/>
        <v>0.29479149120000003</v>
      </c>
      <c r="BZ14" s="13">
        <f t="shared" si="89"/>
        <v>0.29478608159999997</v>
      </c>
      <c r="CB14" s="13">
        <f t="shared" ref="CB14:CH14" si="90">CB13*IF(CB3&lt;13755,1,IF(CB3&lt;15266,1.2,1.055))</f>
        <v>0.23588433</v>
      </c>
      <c r="CC14" s="13">
        <f t="shared" si="90"/>
        <v>0.23590420239999998</v>
      </c>
      <c r="CD14" s="13">
        <f t="shared" si="90"/>
        <v>0.23580484040000002</v>
      </c>
      <c r="CE14" s="13">
        <f t="shared" si="90"/>
        <v>0.2359439472</v>
      </c>
      <c r="CF14" s="13">
        <f t="shared" si="90"/>
        <v>0.23596381959999999</v>
      </c>
      <c r="CG14" s="13">
        <f t="shared" si="90"/>
        <v>0.23598369199999997</v>
      </c>
      <c r="CH14" s="13">
        <f t="shared" si="90"/>
        <v>0.32104563207999998</v>
      </c>
    </row>
    <row r="15" spans="1:88">
      <c r="A15" s="9"/>
      <c r="B15" s="2"/>
      <c r="C15" s="2"/>
    </row>
    <row r="16" spans="1:88">
      <c r="A16" s="9"/>
      <c r="B16" s="2"/>
      <c r="C16" s="2"/>
    </row>
    <row r="17" spans="1:22">
      <c r="A17" s="9"/>
      <c r="B17" s="2"/>
      <c r="C17" s="2"/>
    </row>
    <row r="18" spans="1:22">
      <c r="A18" s="1" t="s">
        <v>56</v>
      </c>
      <c r="B18" s="2"/>
      <c r="C18" s="2"/>
    </row>
    <row r="19" spans="1:22">
      <c r="A19" s="1" t="s">
        <v>37</v>
      </c>
      <c r="B19" s="2"/>
      <c r="C19" s="2"/>
      <c r="T19" s="3">
        <v>13755</v>
      </c>
      <c r="V19" s="3">
        <v>0</v>
      </c>
    </row>
    <row r="20" spans="1:22">
      <c r="A20" s="1" t="s">
        <v>35</v>
      </c>
      <c r="B20" s="2"/>
      <c r="C20" s="2"/>
      <c r="T20" s="3">
        <f>T19</f>
        <v>13755</v>
      </c>
      <c r="V20" s="30">
        <v>0.48</v>
      </c>
    </row>
    <row r="21" spans="1:22">
      <c r="A21" s="1" t="s">
        <v>36</v>
      </c>
      <c r="B21" s="2"/>
      <c r="C21" s="2"/>
    </row>
    <row r="22" spans="1:22">
      <c r="A22" s="9"/>
      <c r="B22" s="2"/>
      <c r="C22" s="2"/>
      <c r="T22" s="3">
        <v>15265</v>
      </c>
      <c r="V22" s="3">
        <v>0</v>
      </c>
    </row>
    <row r="23" spans="1:22">
      <c r="A23" s="9"/>
      <c r="B23" s="2"/>
      <c r="C23" s="2"/>
      <c r="T23" s="3">
        <f>T22</f>
        <v>15265</v>
      </c>
      <c r="V23" s="30">
        <v>0.48</v>
      </c>
    </row>
    <row r="24" spans="1:22">
      <c r="A24" s="9"/>
      <c r="B24" s="2"/>
      <c r="C24" s="2"/>
    </row>
    <row r="25" spans="1:22">
      <c r="A25" s="9"/>
      <c r="B25" s="2"/>
      <c r="C25" s="2"/>
    </row>
    <row r="27" spans="1:22">
      <c r="V27" s="30"/>
    </row>
    <row r="30" spans="1:22">
      <c r="T30" s="3">
        <v>53665</v>
      </c>
      <c r="V30" s="3">
        <v>0</v>
      </c>
    </row>
    <row r="31" spans="1:22">
      <c r="T31" s="3">
        <f>T30</f>
        <v>53665</v>
      </c>
      <c r="V31" s="30">
        <v>0.48</v>
      </c>
    </row>
    <row r="38" spans="11:12">
      <c r="K38" s="3">
        <v>0</v>
      </c>
      <c r="L38" s="3">
        <v>0</v>
      </c>
    </row>
    <row r="39" spans="11:12">
      <c r="K39" s="3">
        <v>5</v>
      </c>
      <c r="L39" s="3">
        <v>0</v>
      </c>
    </row>
    <row r="40" spans="11:12">
      <c r="K40" s="3">
        <v>9000</v>
      </c>
      <c r="L40" s="3">
        <v>0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15"/>
  <sheetViews>
    <sheetView workbookViewId="0">
      <selection activeCell="B8" sqref="B8"/>
    </sheetView>
  </sheetViews>
  <sheetFormatPr baseColWidth="10" defaultRowHeight="12.75"/>
  <cols>
    <col min="1" max="1" width="24.28515625" customWidth="1"/>
  </cols>
  <sheetData>
    <row r="1" spans="1:4">
      <c r="A1" s="17" t="s">
        <v>12</v>
      </c>
      <c r="B1" s="18"/>
      <c r="C1" s="18"/>
      <c r="D1" s="18"/>
    </row>
    <row r="2" spans="1:4">
      <c r="A2" s="18"/>
      <c r="B2" s="18"/>
      <c r="C2" s="18"/>
      <c r="D2" s="18"/>
    </row>
    <row r="3" spans="1:4">
      <c r="A3" s="19" t="s">
        <v>13</v>
      </c>
      <c r="B3" s="20">
        <v>1200</v>
      </c>
      <c r="C3" s="20">
        <v>100</v>
      </c>
      <c r="D3" s="20">
        <v>1000</v>
      </c>
    </row>
    <row r="4" spans="1:4">
      <c r="A4" s="19" t="s">
        <v>14</v>
      </c>
      <c r="B4" s="21">
        <v>0</v>
      </c>
      <c r="C4" s="21">
        <v>0</v>
      </c>
      <c r="D4" s="21">
        <v>0</v>
      </c>
    </row>
    <row r="5" spans="1:4">
      <c r="A5" s="19" t="s">
        <v>15</v>
      </c>
      <c r="B5" s="21">
        <v>801</v>
      </c>
      <c r="C5" s="21">
        <v>0</v>
      </c>
      <c r="D5" s="21">
        <v>0</v>
      </c>
    </row>
    <row r="6" spans="1:4">
      <c r="A6" s="19" t="s">
        <v>16</v>
      </c>
      <c r="B6" s="22">
        <v>0.09</v>
      </c>
      <c r="C6" s="22">
        <v>0.09</v>
      </c>
      <c r="D6" s="22">
        <v>0.09</v>
      </c>
    </row>
    <row r="7" spans="1:4">
      <c r="A7" s="18"/>
      <c r="B7" s="18"/>
      <c r="C7" s="18"/>
      <c r="D7" s="18"/>
    </row>
    <row r="8" spans="1:4">
      <c r="A8" s="19" t="s">
        <v>12</v>
      </c>
      <c r="B8" s="19">
        <f>(MAX(B3-B5-4*B4,0)/(4+B6))</f>
        <v>97.555012224938878</v>
      </c>
      <c r="C8" s="19">
        <f>(MAX(C3-C5-4*C4,0)/(4+C6))</f>
        <v>24.449877750611247</v>
      </c>
      <c r="D8" s="19">
        <f>(MAX(D3-D5-4*D4,0)/(4+D6))</f>
        <v>244.49877750611248</v>
      </c>
    </row>
    <row r="9" spans="1:4">
      <c r="A9" s="19" t="s">
        <v>17</v>
      </c>
      <c r="B9" s="19">
        <f>B8*B6</f>
        <v>8.7799511002444994</v>
      </c>
      <c r="C9" s="19">
        <f>C8*C6</f>
        <v>2.2004889975550119</v>
      </c>
      <c r="D9" s="19">
        <f>D8*D6</f>
        <v>22.004889975550121</v>
      </c>
    </row>
    <row r="10" spans="1:4">
      <c r="A10" s="19" t="s">
        <v>9</v>
      </c>
      <c r="B10" s="19">
        <f>5.5%*B8</f>
        <v>5.3655256723716382</v>
      </c>
      <c r="C10" s="19">
        <f>5.5%*C8</f>
        <v>1.3447432762836187</v>
      </c>
      <c r="D10" s="19">
        <f>5.5%*D8</f>
        <v>13.447432762836186</v>
      </c>
    </row>
    <row r="11" spans="1:4">
      <c r="A11" s="19" t="s">
        <v>18</v>
      </c>
      <c r="B11" s="19">
        <f>SUM(B8:B10)</f>
        <v>111.70048899755501</v>
      </c>
      <c r="C11" s="19">
        <f>SUM(C8:C10)</f>
        <v>27.995110024449879</v>
      </c>
      <c r="D11" s="19">
        <f>SUM(D8:D10)</f>
        <v>279.95110024449878</v>
      </c>
    </row>
    <row r="12" spans="1:4">
      <c r="A12" s="18"/>
      <c r="B12" s="18"/>
      <c r="C12" s="18"/>
      <c r="D12" s="18"/>
    </row>
    <row r="13" spans="1:4">
      <c r="A13" s="18" t="s">
        <v>19</v>
      </c>
      <c r="B13" s="23">
        <f>B3-B11</f>
        <v>1088.2995110024449</v>
      </c>
      <c r="C13" s="23">
        <f>C3-C11</f>
        <v>72.004889975550128</v>
      </c>
      <c r="D13" s="23">
        <f>D3-D11</f>
        <v>720.04889975550122</v>
      </c>
    </row>
    <row r="14" spans="1:4">
      <c r="A14" s="17" t="s">
        <v>20</v>
      </c>
      <c r="B14" s="18"/>
      <c r="C14" s="18"/>
      <c r="D14" s="18"/>
    </row>
    <row r="15" spans="1:4">
      <c r="A15" s="18"/>
      <c r="B15" s="18"/>
      <c r="C15" s="18"/>
      <c r="D15" s="18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workbookViewId="0">
      <selection activeCell="B3" sqref="B3"/>
    </sheetView>
  </sheetViews>
  <sheetFormatPr baseColWidth="10" defaultRowHeight="12.75"/>
  <cols>
    <col min="1" max="1" width="20.5703125" customWidth="1"/>
    <col min="2" max="2" width="16.7109375" customWidth="1"/>
    <col min="18" max="18" width="11.7109375" bestFit="1" customWidth="1"/>
    <col min="20" max="21" width="11.7109375" bestFit="1" customWidth="1"/>
  </cols>
  <sheetData>
    <row r="1" spans="1:3">
      <c r="A1" s="17" t="s">
        <v>32</v>
      </c>
      <c r="B1" s="18"/>
      <c r="C1" s="18"/>
    </row>
    <row r="2" spans="1:3">
      <c r="A2" s="18"/>
      <c r="B2" s="18"/>
      <c r="C2" s="18"/>
    </row>
    <row r="3" spans="1:3">
      <c r="A3" s="19" t="s">
        <v>30</v>
      </c>
      <c r="B3" s="20">
        <v>60000</v>
      </c>
      <c r="C3" s="18"/>
    </row>
    <row r="4" spans="1:3">
      <c r="A4" s="19" t="s">
        <v>31</v>
      </c>
      <c r="B4" s="28">
        <f>IF(B3&lt;=11000,0,IF(B3&lt;18000,(B3-11000)*0.25,IF(B3&lt;=31000,7000*0.25+(B3-18000)*0.35,IF(B3&lt;60000,7000*0.25+13000*0.35+(B3-31000)*0.42,IF(B3&lt;90000,7000*0.25+13000*0.35+29000*0.42+(B3-60000)*0.48,IF(B3&lt;1000000,7000*0.25+13000*0.35+29000*0.42+30000*0.48+(B3-90000)*0.5,7000*0.25+13000*0.35+29000*0.42+30000*0.48+(1000000-90000)*0.5+(B3-1000000)*0.55))))))</f>
        <v>18480</v>
      </c>
      <c r="C4" s="18"/>
    </row>
    <row r="5" spans="1:3">
      <c r="A5" s="19" t="s">
        <v>33</v>
      </c>
      <c r="B5" s="29">
        <f>IF(B3&lt;11000,0,IF(B3&lt;18000,0.25,IF(B3&lt;=31000,0.35,IF(B3&lt;60000,0.42,IF(B3&lt;90000,0.48,IF(B3&lt;1000000,0.5,0.55))))))</f>
        <v>0.48</v>
      </c>
      <c r="C5" s="18"/>
    </row>
    <row r="6" spans="1:3">
      <c r="A6" s="18"/>
      <c r="B6" s="18"/>
      <c r="C6" s="18"/>
    </row>
    <row r="7" spans="1:3">
      <c r="A7" s="18"/>
      <c r="B7" s="18"/>
      <c r="C7" s="18"/>
    </row>
    <row r="8" spans="1:3">
      <c r="A8" s="18"/>
      <c r="B8" s="18"/>
      <c r="C8" s="18"/>
    </row>
    <row r="9" spans="1:3">
      <c r="A9" s="18"/>
      <c r="B9" s="18"/>
      <c r="C9" s="18"/>
    </row>
    <row r="10" spans="1:3">
      <c r="A10" s="18"/>
      <c r="B10" s="18"/>
      <c r="C10" s="18"/>
    </row>
    <row r="11" spans="1:3">
      <c r="A11" s="18"/>
      <c r="B11" s="18"/>
      <c r="C11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</row>
    <row r="35" spans="1:21">
      <c r="A35" s="18" t="s">
        <v>34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spans="1:21">
      <c r="A37" s="19" t="s">
        <v>30</v>
      </c>
      <c r="B37" s="28">
        <v>0</v>
      </c>
      <c r="C37" s="28">
        <v>10999</v>
      </c>
      <c r="D37" s="28"/>
      <c r="E37" s="28">
        <v>11000</v>
      </c>
      <c r="F37" s="28">
        <v>17999</v>
      </c>
      <c r="G37" s="28"/>
      <c r="H37" s="28">
        <v>18000</v>
      </c>
      <c r="I37" s="28">
        <v>30999</v>
      </c>
      <c r="J37" s="28"/>
      <c r="K37" s="28">
        <v>31000</v>
      </c>
      <c r="L37" s="28">
        <v>59999</v>
      </c>
      <c r="M37" s="28"/>
      <c r="N37" s="28">
        <v>60000</v>
      </c>
      <c r="O37" s="28">
        <v>89999</v>
      </c>
      <c r="P37" s="28"/>
      <c r="Q37" s="28">
        <v>90000</v>
      </c>
      <c r="R37" s="28">
        <v>999999</v>
      </c>
      <c r="S37" s="28"/>
      <c r="T37" s="28">
        <v>1000000</v>
      </c>
      <c r="U37" s="28">
        <v>3000000</v>
      </c>
    </row>
    <row r="38" spans="1:21">
      <c r="A38" s="19" t="s">
        <v>31</v>
      </c>
      <c r="B38" s="28">
        <f>IF(B37&lt;=11000,0,IF(B37&lt;18000,(B37-11000)*0.25,IF(B37&lt;=31000,7000*0.25+(B37-18000)*0.35,IF(B37&lt;60000,7000*0.25+13000*0.35+(B37-31000)*0.42,IF(B37&lt;90000,7000*0.25+13000*0.35+29000*0.42+(B37-60000)*0.48,IF(B37&lt;1000000,7000*0.25+13000*0.35+29000*0.42+30000*0.48+(B37-90000)*0.5,7000*0.25+13000*0.35+29000*0.42+30000*0.48+(1000000-90000)*0.5+(B37-1000000)*0.55))))))</f>
        <v>0</v>
      </c>
      <c r="C38" s="28">
        <f t="shared" ref="C38:U38" si="0">IF(C37&lt;=11000,0,IF(C37&lt;18000,(C37-11000)*0.25,IF(C37&lt;=31000,7000*0.25+(C37-18000)*0.35,IF(C37&lt;60000,7000*0.25+13000*0.35+(C37-31000)*0.42,IF(C37&lt;90000,7000*0.25+13000*0.35+29000*0.42+(C37-60000)*0.48,IF(C37&lt;1000000,7000*0.25+13000*0.35+29000*0.42+30000*0.48+(C37-90000)*0.5,7000*0.25+13000*0.35+29000*0.42+30000*0.48+(1000000-90000)*0.5+(C37-1000000)*0.55))))))</f>
        <v>0</v>
      </c>
      <c r="D38" s="28">
        <f t="shared" si="0"/>
        <v>0</v>
      </c>
      <c r="E38" s="28">
        <f t="shared" si="0"/>
        <v>0</v>
      </c>
      <c r="F38" s="28">
        <f t="shared" si="0"/>
        <v>1749.75</v>
      </c>
      <c r="G38" s="28">
        <f t="shared" si="0"/>
        <v>0</v>
      </c>
      <c r="H38" s="28">
        <f t="shared" si="0"/>
        <v>1750</v>
      </c>
      <c r="I38" s="28">
        <f t="shared" si="0"/>
        <v>6299.65</v>
      </c>
      <c r="J38" s="28">
        <f t="shared" si="0"/>
        <v>0</v>
      </c>
      <c r="K38" s="28">
        <f t="shared" si="0"/>
        <v>6300</v>
      </c>
      <c r="L38" s="28">
        <f t="shared" si="0"/>
        <v>18479.580000000002</v>
      </c>
      <c r="M38" s="28">
        <f t="shared" si="0"/>
        <v>0</v>
      </c>
      <c r="N38" s="28">
        <f t="shared" si="0"/>
        <v>18480</v>
      </c>
      <c r="O38" s="28">
        <f t="shared" si="0"/>
        <v>32879.519999999997</v>
      </c>
      <c r="P38" s="28">
        <f t="shared" si="0"/>
        <v>0</v>
      </c>
      <c r="Q38" s="28">
        <f t="shared" si="0"/>
        <v>32880</v>
      </c>
      <c r="R38" s="28">
        <f t="shared" si="0"/>
        <v>487879.5</v>
      </c>
      <c r="S38" s="28">
        <f t="shared" si="0"/>
        <v>0</v>
      </c>
      <c r="T38" s="28">
        <f t="shared" si="0"/>
        <v>487880</v>
      </c>
      <c r="U38" s="28">
        <f t="shared" si="0"/>
        <v>1587880</v>
      </c>
    </row>
    <row r="39" spans="1:21">
      <c r="A39" s="19" t="s">
        <v>33</v>
      </c>
      <c r="B39" s="29">
        <f>IF(B37&lt;=11000,0,IF(B37&lt;=25000,5110/14000,IF(B37&lt;=60000,15125/35000,0.5)))</f>
        <v>0</v>
      </c>
      <c r="C39" s="29">
        <f t="shared" ref="C39:M39" si="1">IF(C37&lt;=11000,0,IF(C37&lt;=25000,5110/14000,IF(C37&lt;=60000,15125/35000,0.5)))</f>
        <v>0</v>
      </c>
      <c r="D39" s="29"/>
      <c r="E39" s="29">
        <v>0.25</v>
      </c>
      <c r="F39" s="29">
        <v>0.25</v>
      </c>
      <c r="G39" s="29"/>
      <c r="H39" s="29">
        <v>0.35</v>
      </c>
      <c r="I39" s="29">
        <f>H39</f>
        <v>0.35</v>
      </c>
      <c r="J39" s="29"/>
      <c r="K39" s="29">
        <v>0.42</v>
      </c>
      <c r="L39" s="29">
        <v>0.42</v>
      </c>
      <c r="M39" s="29">
        <f t="shared" si="1"/>
        <v>0</v>
      </c>
      <c r="N39" s="29">
        <v>0.48</v>
      </c>
      <c r="O39" s="29">
        <f>N39</f>
        <v>0.48</v>
      </c>
      <c r="P39" s="29"/>
      <c r="Q39" s="29">
        <v>0.5</v>
      </c>
      <c r="R39" s="29">
        <f>Q39</f>
        <v>0.5</v>
      </c>
      <c r="S39" s="29">
        <f>IF(S37&lt;=11000,0,IF(S37&lt;=25000,5110/14000,IF(S37&lt;=60000,15125/35000,0.5)))</f>
        <v>0</v>
      </c>
      <c r="T39" s="29">
        <v>0.55000000000000004</v>
      </c>
      <c r="U39" s="29">
        <f>T39</f>
        <v>0.55000000000000004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Übersicht</vt:lpstr>
      <vt:lpstr>Beisp. C.2.1</vt:lpstr>
      <vt:lpstr>Beisp. D1.1 gültig 2016</vt:lpstr>
      <vt:lpstr>Abb. D.1.1 2016 Ergänzung</vt:lpstr>
      <vt:lpstr> 2016 Ergänzung (2)</vt:lpstr>
      <vt:lpstr>Beispiel D.3.1</vt:lpstr>
      <vt:lpstr>Beispiel E.1 ESt Österreich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</dc:creator>
  <cp:lastModifiedBy>ap</cp:lastModifiedBy>
  <dcterms:created xsi:type="dcterms:W3CDTF">2011-08-18T08:11:36Z</dcterms:created>
  <dcterms:modified xsi:type="dcterms:W3CDTF">2016-02-15T11:03:04Z</dcterms:modified>
</cp:coreProperties>
</file>